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was.int.imf.org\remoteoffice\LAD\Users\mmiguel\My Documents\"/>
    </mc:Choice>
  </mc:AlternateContent>
  <bookViews>
    <workbookView xWindow="240" yWindow="390" windowWidth="16605" windowHeight="7245" activeTab="1"/>
  </bookViews>
  <sheets>
    <sheet name="ToC" sheetId="2" r:id="rId1"/>
    <sheet name="Table 1" sheetId="8" r:id="rId2"/>
    <sheet name="Table 2" sheetId="9" r:id="rId3"/>
    <sheet name="Table 3" sheetId="19" r:id="rId4"/>
    <sheet name="Table 4" sheetId="10" r:id="rId5"/>
    <sheet name="Table 5" sheetId="11" r:id="rId6"/>
    <sheet name="Table 6" sheetId="12" r:id="rId7"/>
    <sheet name="Table 7" sheetId="13" r:id="rId8"/>
    <sheet name="Table 8" sheetId="14" r:id="rId9"/>
  </sheets>
  <definedNames>
    <definedName name="_xlnm.Print_Area" localSheetId="1">'Table 1'!$B$1:$I$41</definedName>
    <definedName name="_xlnm.Print_Area" localSheetId="2">'Table 2'!$B$1:$O$42</definedName>
    <definedName name="_xlnm.Print_Area" localSheetId="3">'Table 3'!$B$1:$N$24</definedName>
    <definedName name="_xlnm.Print_Area" localSheetId="6">'Table 6'!$B$1:$N$24</definedName>
  </definedNames>
  <calcPr calcId="171027"/>
</workbook>
</file>

<file path=xl/calcChain.xml><?xml version="1.0" encoding="utf-8"?>
<calcChain xmlns="http://schemas.openxmlformats.org/spreadsheetml/2006/main">
  <c r="O20" i="19" l="1"/>
  <c r="O17" i="19"/>
  <c r="O16" i="19"/>
  <c r="O13" i="19"/>
  <c r="O12" i="19"/>
  <c r="O7" i="19"/>
  <c r="O6" i="19"/>
  <c r="K29" i="8" l="1"/>
  <c r="P33" i="14"/>
  <c r="O33" i="14"/>
  <c r="N33" i="14"/>
  <c r="M33" i="14"/>
  <c r="L33" i="14"/>
  <c r="K33" i="14"/>
  <c r="J33" i="14"/>
  <c r="P32" i="14"/>
  <c r="O32" i="14"/>
  <c r="N32" i="14"/>
  <c r="M32" i="14"/>
  <c r="L32" i="14"/>
  <c r="K32" i="14"/>
  <c r="J32" i="14"/>
  <c r="P27" i="14"/>
  <c r="O27" i="14"/>
  <c r="N27" i="14"/>
  <c r="M27" i="14"/>
  <c r="L27" i="14"/>
  <c r="K27" i="14"/>
  <c r="J27" i="14"/>
  <c r="P26" i="14"/>
  <c r="O26" i="14"/>
  <c r="N26" i="14"/>
  <c r="M26" i="14"/>
  <c r="L26" i="14"/>
  <c r="K26" i="14"/>
  <c r="J26" i="14"/>
  <c r="P20" i="14"/>
  <c r="O20" i="14"/>
  <c r="N20" i="14"/>
  <c r="M20" i="14"/>
  <c r="L20" i="14"/>
  <c r="K20" i="14"/>
  <c r="J20" i="14"/>
  <c r="P17" i="14"/>
  <c r="O17" i="14"/>
  <c r="N17" i="14"/>
  <c r="M17" i="14"/>
  <c r="L17" i="14"/>
  <c r="K17" i="14"/>
  <c r="J17" i="14"/>
  <c r="P16" i="14"/>
  <c r="O16" i="14"/>
  <c r="N16" i="14"/>
  <c r="M16" i="14"/>
  <c r="L16" i="14"/>
  <c r="K16" i="14"/>
  <c r="J16" i="14"/>
  <c r="P15" i="14"/>
  <c r="O15" i="14"/>
  <c r="N15" i="14"/>
  <c r="M15" i="14"/>
  <c r="L15" i="14"/>
  <c r="K15" i="14"/>
  <c r="J15" i="14"/>
  <c r="P14" i="14"/>
  <c r="O14" i="14"/>
  <c r="N14" i="14"/>
  <c r="M14" i="14"/>
  <c r="L14" i="14"/>
  <c r="K14" i="14"/>
  <c r="J14" i="14"/>
  <c r="P13" i="14"/>
  <c r="O13" i="14"/>
  <c r="N13" i="14"/>
  <c r="M13" i="14"/>
  <c r="L13" i="14"/>
  <c r="K13" i="14"/>
  <c r="J13" i="14"/>
  <c r="P12" i="14"/>
  <c r="O12" i="14"/>
  <c r="N12" i="14"/>
  <c r="M12" i="14"/>
  <c r="L12" i="14"/>
  <c r="K12" i="14"/>
  <c r="J12" i="14"/>
  <c r="P7" i="14"/>
  <c r="O7" i="14"/>
  <c r="N7" i="14"/>
  <c r="M7" i="14"/>
  <c r="L7" i="14"/>
  <c r="K7" i="14"/>
  <c r="J7" i="14"/>
  <c r="P6" i="14"/>
  <c r="O6" i="14"/>
  <c r="N6" i="14"/>
  <c r="M6" i="14"/>
  <c r="L6" i="14"/>
  <c r="K6" i="14"/>
  <c r="J6" i="14"/>
  <c r="P2" i="14"/>
  <c r="O2" i="14"/>
  <c r="N2" i="14"/>
  <c r="M2" i="14"/>
  <c r="L2" i="14"/>
  <c r="K2" i="14"/>
  <c r="J2" i="14"/>
  <c r="I2" i="14"/>
  <c r="P33" i="13"/>
  <c r="O33" i="13"/>
  <c r="N33" i="13"/>
  <c r="M33" i="13"/>
  <c r="L33" i="13"/>
  <c r="K33" i="13"/>
  <c r="J33" i="13"/>
  <c r="P32" i="13"/>
  <c r="O32" i="13"/>
  <c r="N32" i="13"/>
  <c r="M32" i="13"/>
  <c r="L32" i="13"/>
  <c r="K32" i="13"/>
  <c r="J32" i="13"/>
  <c r="P27" i="13"/>
  <c r="O27" i="13"/>
  <c r="N27" i="13"/>
  <c r="M27" i="13"/>
  <c r="L27" i="13"/>
  <c r="K27" i="13"/>
  <c r="J27" i="13"/>
  <c r="P26" i="13"/>
  <c r="O26" i="13"/>
  <c r="N26" i="13"/>
  <c r="M26" i="13"/>
  <c r="L26" i="13"/>
  <c r="K26" i="13"/>
  <c r="J26" i="13"/>
  <c r="P20" i="13"/>
  <c r="O20" i="13"/>
  <c r="N20" i="13"/>
  <c r="M20" i="13"/>
  <c r="L20" i="13"/>
  <c r="K20" i="13"/>
  <c r="J20" i="13"/>
  <c r="P17" i="13"/>
  <c r="O17" i="13"/>
  <c r="N17" i="13"/>
  <c r="M17" i="13"/>
  <c r="L17" i="13"/>
  <c r="K17" i="13"/>
  <c r="J17" i="13"/>
  <c r="P16" i="13"/>
  <c r="O16" i="13"/>
  <c r="N16" i="13"/>
  <c r="M16" i="13"/>
  <c r="L16" i="13"/>
  <c r="K16" i="13"/>
  <c r="J16" i="13"/>
  <c r="P15" i="13"/>
  <c r="O15" i="13"/>
  <c r="N15" i="13"/>
  <c r="M15" i="13"/>
  <c r="L15" i="13"/>
  <c r="K15" i="13"/>
  <c r="J15" i="13"/>
  <c r="P14" i="13"/>
  <c r="O14" i="13"/>
  <c r="N14" i="13"/>
  <c r="M14" i="13"/>
  <c r="L14" i="13"/>
  <c r="K14" i="13"/>
  <c r="J14" i="13"/>
  <c r="P13" i="13"/>
  <c r="O13" i="13"/>
  <c r="N13" i="13"/>
  <c r="M13" i="13"/>
  <c r="L13" i="13"/>
  <c r="K13" i="13"/>
  <c r="J13" i="13"/>
  <c r="P12" i="13"/>
  <c r="O12" i="13"/>
  <c r="N12" i="13"/>
  <c r="M12" i="13"/>
  <c r="L12" i="13"/>
  <c r="K12" i="13"/>
  <c r="J12" i="13"/>
  <c r="P7" i="13"/>
  <c r="O7" i="13"/>
  <c r="N7" i="13"/>
  <c r="M7" i="13"/>
  <c r="L7" i="13"/>
  <c r="K7" i="13"/>
  <c r="J7" i="13"/>
  <c r="P6" i="13"/>
  <c r="O6" i="13"/>
  <c r="N6" i="13"/>
  <c r="M6" i="13"/>
  <c r="L6" i="13"/>
  <c r="K6" i="13"/>
  <c r="J6" i="13"/>
  <c r="P2" i="13"/>
  <c r="O2" i="13"/>
  <c r="N2" i="13"/>
  <c r="M2" i="13"/>
  <c r="L2" i="13"/>
  <c r="K2" i="13"/>
  <c r="J2" i="13"/>
  <c r="I2" i="13"/>
  <c r="Q2" i="12"/>
  <c r="P2" i="12"/>
  <c r="O2" i="12"/>
  <c r="N2" i="12"/>
  <c r="M2" i="12"/>
  <c r="L2" i="12"/>
  <c r="K2" i="12"/>
  <c r="J2" i="12"/>
  <c r="I2" i="12"/>
  <c r="P33" i="11"/>
  <c r="O33" i="11"/>
  <c r="N33" i="11"/>
  <c r="M33" i="11"/>
  <c r="L33" i="11"/>
  <c r="K33" i="11"/>
  <c r="J33" i="11"/>
  <c r="P32" i="11"/>
  <c r="O32" i="11"/>
  <c r="N32" i="11"/>
  <c r="M32" i="11"/>
  <c r="L32" i="11"/>
  <c r="K32" i="11"/>
  <c r="J32" i="11"/>
  <c r="P27" i="11"/>
  <c r="O27" i="11"/>
  <c r="N27" i="11"/>
  <c r="M27" i="11"/>
  <c r="L27" i="11"/>
  <c r="K27" i="11"/>
  <c r="J27" i="11"/>
  <c r="P26" i="11"/>
  <c r="O26" i="11"/>
  <c r="N26" i="11"/>
  <c r="M26" i="11"/>
  <c r="L26" i="11"/>
  <c r="K26" i="11"/>
  <c r="J26" i="11"/>
  <c r="P24" i="11"/>
  <c r="O24" i="11"/>
  <c r="N24" i="11"/>
  <c r="M24" i="11"/>
  <c r="L24" i="11"/>
  <c r="K24" i="11"/>
  <c r="J24" i="11"/>
  <c r="P21" i="11"/>
  <c r="O21" i="11"/>
  <c r="N21" i="11"/>
  <c r="M21" i="11"/>
  <c r="L21" i="11"/>
  <c r="K21" i="11"/>
  <c r="J21" i="11"/>
  <c r="P20" i="11"/>
  <c r="O20" i="11"/>
  <c r="N20" i="11"/>
  <c r="M20" i="11"/>
  <c r="L20" i="11"/>
  <c r="K20" i="11"/>
  <c r="J20" i="11"/>
  <c r="P17" i="11"/>
  <c r="O17" i="11"/>
  <c r="N17" i="11"/>
  <c r="M17" i="11"/>
  <c r="L17" i="11"/>
  <c r="K17" i="11"/>
  <c r="J17" i="11"/>
  <c r="P16" i="11"/>
  <c r="O16" i="11"/>
  <c r="N16" i="11"/>
  <c r="M16" i="11"/>
  <c r="L16" i="11"/>
  <c r="K16" i="11"/>
  <c r="K16" i="12" s="1"/>
  <c r="J16" i="11"/>
  <c r="P15" i="11"/>
  <c r="O15" i="11"/>
  <c r="N15" i="11"/>
  <c r="M15" i="11"/>
  <c r="L15" i="11"/>
  <c r="K15" i="11"/>
  <c r="J15" i="11"/>
  <c r="P14" i="11"/>
  <c r="O14" i="11"/>
  <c r="N14" i="11"/>
  <c r="M14" i="11"/>
  <c r="L14" i="11"/>
  <c r="K14" i="11"/>
  <c r="J14" i="11"/>
  <c r="P13" i="11"/>
  <c r="O13" i="11"/>
  <c r="N13" i="11"/>
  <c r="M13" i="11"/>
  <c r="L13" i="11"/>
  <c r="K13" i="11"/>
  <c r="J13" i="11"/>
  <c r="P12" i="11"/>
  <c r="O12" i="11"/>
  <c r="N12" i="11"/>
  <c r="M12" i="11"/>
  <c r="L12" i="11"/>
  <c r="K12" i="11"/>
  <c r="J12" i="11"/>
  <c r="P7" i="11"/>
  <c r="O7" i="11"/>
  <c r="N7" i="11"/>
  <c r="M7" i="11"/>
  <c r="L7" i="11"/>
  <c r="K7" i="11"/>
  <c r="J7" i="11"/>
  <c r="P6" i="11"/>
  <c r="O6" i="11"/>
  <c r="N6" i="11"/>
  <c r="M6" i="11"/>
  <c r="L6" i="11"/>
  <c r="K6" i="11"/>
  <c r="J6" i="11"/>
  <c r="P2" i="11"/>
  <c r="O2" i="11"/>
  <c r="N2" i="11"/>
  <c r="M2" i="11"/>
  <c r="L2" i="11"/>
  <c r="K2" i="11"/>
  <c r="J2" i="11"/>
  <c r="I2" i="11"/>
  <c r="P2" i="10"/>
  <c r="O2" i="10"/>
  <c r="N2" i="10"/>
  <c r="M2" i="10"/>
  <c r="L2" i="10"/>
  <c r="K2" i="10"/>
  <c r="J2" i="10"/>
  <c r="I2" i="10"/>
  <c r="P20" i="19"/>
  <c r="N20" i="19"/>
  <c r="M20" i="19"/>
  <c r="L20" i="19"/>
  <c r="K20" i="19"/>
  <c r="P17" i="19"/>
  <c r="N17" i="19"/>
  <c r="M17" i="19"/>
  <c r="L17" i="19"/>
  <c r="K17" i="19"/>
  <c r="P16" i="19"/>
  <c r="N16" i="19"/>
  <c r="M16" i="19"/>
  <c r="L16" i="19"/>
  <c r="K16" i="19"/>
  <c r="P13" i="19"/>
  <c r="N13" i="19"/>
  <c r="M13" i="19"/>
  <c r="L13" i="19"/>
  <c r="K13" i="19"/>
  <c r="P12" i="19"/>
  <c r="N12" i="19"/>
  <c r="M12" i="19"/>
  <c r="L12" i="19"/>
  <c r="K12" i="19"/>
  <c r="P7" i="19"/>
  <c r="N7" i="19"/>
  <c r="M7" i="19"/>
  <c r="L7" i="19"/>
  <c r="K7" i="19"/>
  <c r="P6" i="19"/>
  <c r="N6" i="19"/>
  <c r="M6" i="19"/>
  <c r="L6" i="19"/>
  <c r="K6" i="19"/>
  <c r="P2" i="19"/>
  <c r="O2" i="19"/>
  <c r="N2" i="19"/>
  <c r="M2" i="19"/>
  <c r="L2" i="19"/>
  <c r="K2" i="19"/>
  <c r="J2" i="19"/>
  <c r="I2" i="19"/>
  <c r="J20" i="19"/>
  <c r="J17" i="19"/>
  <c r="J16" i="19"/>
  <c r="J13" i="19"/>
  <c r="J12" i="19"/>
  <c r="J7" i="19"/>
  <c r="J6" i="19"/>
  <c r="J31" i="9"/>
  <c r="J25" i="9"/>
  <c r="J25" i="11" s="1"/>
  <c r="J19" i="9"/>
  <c r="J11" i="9"/>
  <c r="J8" i="9"/>
  <c r="J5" i="9"/>
  <c r="J5" i="14" s="1"/>
  <c r="J33" i="8"/>
  <c r="J31" i="8"/>
  <c r="J20" i="8"/>
  <c r="J19" i="8"/>
  <c r="O33" i="8"/>
  <c r="O30" i="8"/>
  <c r="O20" i="8"/>
  <c r="O19" i="8"/>
  <c r="J14" i="8"/>
  <c r="J17" i="8" s="1"/>
  <c r="J29" i="8"/>
  <c r="J34" i="8"/>
  <c r="J35" i="8" s="1"/>
  <c r="M30" i="8"/>
  <c r="M34" i="8" s="1"/>
  <c r="L30" i="8"/>
  <c r="L34" i="8" s="1"/>
  <c r="P31" i="8"/>
  <c r="P29" i="8"/>
  <c r="P34" i="8"/>
  <c r="P33" i="8"/>
  <c r="N33" i="8"/>
  <c r="M33" i="8"/>
  <c r="L33" i="8"/>
  <c r="K33" i="8"/>
  <c r="P20" i="8"/>
  <c r="N20" i="8"/>
  <c r="M20" i="8"/>
  <c r="L20" i="8"/>
  <c r="K20" i="8"/>
  <c r="P19" i="8"/>
  <c r="N19" i="8"/>
  <c r="M19" i="8"/>
  <c r="L19" i="8"/>
  <c r="K19" i="8"/>
  <c r="P14" i="8"/>
  <c r="O14" i="8"/>
  <c r="N14" i="8"/>
  <c r="N17" i="8" s="1"/>
  <c r="M14" i="8"/>
  <c r="L14" i="8"/>
  <c r="K14" i="8"/>
  <c r="P31" i="9"/>
  <c r="P25" i="9"/>
  <c r="O25" i="9"/>
  <c r="O25" i="11" s="1"/>
  <c r="N25" i="9"/>
  <c r="M25" i="9"/>
  <c r="L25" i="9"/>
  <c r="K25" i="9"/>
  <c r="K25" i="11" s="1"/>
  <c r="P5" i="9"/>
  <c r="P5" i="11" s="1"/>
  <c r="P11" i="9"/>
  <c r="P19" i="9"/>
  <c r="P8" i="9"/>
  <c r="O31" i="9"/>
  <c r="N31" i="9"/>
  <c r="M31" i="9"/>
  <c r="M31" i="11" s="1"/>
  <c r="L31" i="9"/>
  <c r="K31" i="9"/>
  <c r="M8" i="9"/>
  <c r="M8" i="11" s="1"/>
  <c r="O19" i="9"/>
  <c r="N19" i="9"/>
  <c r="M19" i="9"/>
  <c r="L19" i="9"/>
  <c r="K19" i="9"/>
  <c r="N11" i="9"/>
  <c r="M11" i="9"/>
  <c r="M11" i="13" s="1"/>
  <c r="L11" i="9"/>
  <c r="K11" i="9"/>
  <c r="K11" i="11" s="1"/>
  <c r="O8" i="9"/>
  <c r="O8" i="11" s="1"/>
  <c r="N8" i="9"/>
  <c r="L8" i="9"/>
  <c r="K8" i="9"/>
  <c r="K8" i="13" s="1"/>
  <c r="N5" i="9"/>
  <c r="N5" i="13" s="1"/>
  <c r="M5" i="9"/>
  <c r="L5" i="9"/>
  <c r="K5" i="9"/>
  <c r="P20" i="12" l="1"/>
  <c r="K6" i="12"/>
  <c r="L7" i="12"/>
  <c r="P7" i="12"/>
  <c r="L12" i="12"/>
  <c r="P12" i="12"/>
  <c r="M13" i="12"/>
  <c r="L16" i="12"/>
  <c r="P16" i="12"/>
  <c r="M17" i="12"/>
  <c r="N20" i="12"/>
  <c r="M16" i="12"/>
  <c r="M6" i="12"/>
  <c r="N7" i="12"/>
  <c r="N12" i="12"/>
  <c r="K13" i="12"/>
  <c r="O13" i="12"/>
  <c r="N16" i="12"/>
  <c r="K17" i="12"/>
  <c r="L20" i="12"/>
  <c r="M12" i="12"/>
  <c r="L8" i="19"/>
  <c r="O7" i="12"/>
  <c r="O12" i="12"/>
  <c r="P13" i="12"/>
  <c r="O16" i="12"/>
  <c r="P17" i="12"/>
  <c r="M20" i="12"/>
  <c r="J5" i="13"/>
  <c r="M31" i="14"/>
  <c r="O8" i="12"/>
  <c r="J36" i="9"/>
  <c r="J8" i="14"/>
  <c r="J8" i="13"/>
  <c r="J8" i="11"/>
  <c r="M5" i="19"/>
  <c r="O25" i="13"/>
  <c r="N5" i="14"/>
  <c r="O8" i="14"/>
  <c r="K25" i="14"/>
  <c r="K5" i="14"/>
  <c r="K5" i="13"/>
  <c r="K5" i="11"/>
  <c r="K8" i="19"/>
  <c r="K10" i="9"/>
  <c r="K11" i="13"/>
  <c r="K11" i="19"/>
  <c r="K11" i="14"/>
  <c r="L36" i="9"/>
  <c r="P4" i="9"/>
  <c r="P5" i="10" s="1"/>
  <c r="P5" i="14"/>
  <c r="P5" i="13"/>
  <c r="N25" i="14"/>
  <c r="N25" i="13"/>
  <c r="J10" i="9"/>
  <c r="J37" i="9" s="1"/>
  <c r="J11" i="14"/>
  <c r="J11" i="13"/>
  <c r="J11" i="11"/>
  <c r="K11" i="12" s="1"/>
  <c r="N5" i="19"/>
  <c r="J5" i="11"/>
  <c r="O17" i="12"/>
  <c r="K12" i="12"/>
  <c r="O25" i="14"/>
  <c r="O36" i="9"/>
  <c r="O8" i="19"/>
  <c r="N10" i="9"/>
  <c r="N11" i="10" s="1"/>
  <c r="N11" i="14"/>
  <c r="N11" i="13"/>
  <c r="N11" i="11"/>
  <c r="L31" i="14"/>
  <c r="L31" i="13"/>
  <c r="P10" i="9"/>
  <c r="P11" i="10" s="1"/>
  <c r="P11" i="14"/>
  <c r="P11" i="13"/>
  <c r="P11" i="11"/>
  <c r="M25" i="11"/>
  <c r="M25" i="13"/>
  <c r="M25" i="14"/>
  <c r="P31" i="14"/>
  <c r="P31" i="13"/>
  <c r="J31" i="14"/>
  <c r="J31" i="13"/>
  <c r="J31" i="11"/>
  <c r="L5" i="13"/>
  <c r="L5" i="19"/>
  <c r="L5" i="14"/>
  <c r="L8" i="14"/>
  <c r="L8" i="13"/>
  <c r="L8" i="11"/>
  <c r="L10" i="9"/>
  <c r="L23" i="9" s="1"/>
  <c r="L11" i="14"/>
  <c r="L11" i="13"/>
  <c r="L11" i="11"/>
  <c r="L11" i="12" s="1"/>
  <c r="L11" i="10"/>
  <c r="M36" i="9"/>
  <c r="M8" i="14"/>
  <c r="M8" i="19"/>
  <c r="M8" i="13"/>
  <c r="N31" i="14"/>
  <c r="N31" i="13"/>
  <c r="N31" i="11"/>
  <c r="P36" i="9"/>
  <c r="P8" i="14"/>
  <c r="P8" i="13"/>
  <c r="P8" i="10"/>
  <c r="P8" i="11"/>
  <c r="P8" i="12" s="1"/>
  <c r="P8" i="19"/>
  <c r="N8" i="19"/>
  <c r="L11" i="19"/>
  <c r="L5" i="11"/>
  <c r="O6" i="12"/>
  <c r="L31" i="11"/>
  <c r="M5" i="14"/>
  <c r="M5" i="13"/>
  <c r="M5" i="11"/>
  <c r="N8" i="14"/>
  <c r="N8" i="13"/>
  <c r="N8" i="11"/>
  <c r="N8" i="12" s="1"/>
  <c r="M10" i="9"/>
  <c r="M11" i="19"/>
  <c r="K31" i="11"/>
  <c r="K31" i="14"/>
  <c r="K31" i="13"/>
  <c r="O31" i="11"/>
  <c r="O31" i="13"/>
  <c r="O31" i="14"/>
  <c r="L25" i="14"/>
  <c r="L25" i="13"/>
  <c r="L25" i="11"/>
  <c r="P25" i="14"/>
  <c r="P25" i="13"/>
  <c r="P25" i="11"/>
  <c r="J25" i="14"/>
  <c r="J25" i="13"/>
  <c r="K5" i="19"/>
  <c r="N11" i="19"/>
  <c r="N5" i="11"/>
  <c r="N5" i="12" s="1"/>
  <c r="P6" i="12"/>
  <c r="M7" i="12"/>
  <c r="K8" i="11"/>
  <c r="M11" i="11"/>
  <c r="N25" i="11"/>
  <c r="P31" i="11"/>
  <c r="K7" i="12"/>
  <c r="K20" i="12"/>
  <c r="O8" i="13"/>
  <c r="K25" i="13"/>
  <c r="M31" i="13"/>
  <c r="K8" i="14"/>
  <c r="M11" i="14"/>
  <c r="N6" i="12"/>
  <c r="L13" i="12"/>
  <c r="L17" i="12"/>
  <c r="L6" i="12"/>
  <c r="N13" i="12"/>
  <c r="N17" i="12"/>
  <c r="O20" i="12"/>
  <c r="K4" i="9"/>
  <c r="K5" i="10" s="1"/>
  <c r="L4" i="9"/>
  <c r="N4" i="9"/>
  <c r="N5" i="10" s="1"/>
  <c r="M37" i="9"/>
  <c r="M4" i="9"/>
  <c r="M5" i="10" s="1"/>
  <c r="K36" i="9"/>
  <c r="K37" i="9"/>
  <c r="N36" i="9"/>
  <c r="J4" i="9"/>
  <c r="O18" i="8"/>
  <c r="O31" i="8"/>
  <c r="L37" i="9"/>
  <c r="K18" i="8"/>
  <c r="O34" i="8"/>
  <c r="L18" i="8"/>
  <c r="P18" i="8"/>
  <c r="M31" i="8"/>
  <c r="N18" i="8"/>
  <c r="L17" i="8"/>
  <c r="P17" i="8"/>
  <c r="M18" i="8"/>
  <c r="M17" i="8"/>
  <c r="K17" i="8"/>
  <c r="O17" i="8"/>
  <c r="M35" i="8"/>
  <c r="P22" i="9"/>
  <c r="M22" i="9"/>
  <c r="N23" i="9" l="1"/>
  <c r="K22" i="9"/>
  <c r="N37" i="9"/>
  <c r="N37" i="14" s="1"/>
  <c r="L8" i="12"/>
  <c r="P37" i="9"/>
  <c r="M11" i="12"/>
  <c r="L5" i="12"/>
  <c r="K23" i="9"/>
  <c r="K23" i="14" s="1"/>
  <c r="K8" i="10"/>
  <c r="M23" i="9"/>
  <c r="M23" i="13" s="1"/>
  <c r="M5" i="12"/>
  <c r="M23" i="14"/>
  <c r="M23" i="11"/>
  <c r="M22" i="11"/>
  <c r="M22" i="14"/>
  <c r="M22" i="13"/>
  <c r="K22" i="13"/>
  <c r="K22" i="14"/>
  <c r="K22" i="11"/>
  <c r="K37" i="11"/>
  <c r="K37" i="14"/>
  <c r="K37" i="13"/>
  <c r="L38" i="9"/>
  <c r="L23" i="13"/>
  <c r="L23" i="14"/>
  <c r="L23" i="11"/>
  <c r="L4" i="14"/>
  <c r="L39" i="14" s="1"/>
  <c r="L4" i="13"/>
  <c r="L39" i="13" s="1"/>
  <c r="L4" i="10"/>
  <c r="L4" i="11"/>
  <c r="L6" i="10"/>
  <c r="L7" i="10"/>
  <c r="L4" i="19"/>
  <c r="M36" i="14"/>
  <c r="M36" i="13"/>
  <c r="M36" i="11"/>
  <c r="L29" i="9"/>
  <c r="L37" i="14"/>
  <c r="L37" i="13"/>
  <c r="L37" i="11"/>
  <c r="J4" i="14"/>
  <c r="J39" i="14" s="1"/>
  <c r="J4" i="13"/>
  <c r="J39" i="13" s="1"/>
  <c r="J4" i="11"/>
  <c r="J6" i="10"/>
  <c r="J4" i="10"/>
  <c r="J7" i="10"/>
  <c r="J5" i="10"/>
  <c r="N37" i="11"/>
  <c r="M4" i="19"/>
  <c r="M7" i="10"/>
  <c r="M4" i="11"/>
  <c r="M4" i="14"/>
  <c r="M39" i="14" s="1"/>
  <c r="M4" i="10"/>
  <c r="M4" i="13"/>
  <c r="M39" i="13" s="1"/>
  <c r="M6" i="10"/>
  <c r="K4" i="13"/>
  <c r="K39" i="13" s="1"/>
  <c r="K7" i="10"/>
  <c r="K4" i="14"/>
  <c r="K39" i="14" s="1"/>
  <c r="K4" i="19"/>
  <c r="K4" i="11"/>
  <c r="K4" i="10"/>
  <c r="K6" i="10"/>
  <c r="P36" i="11"/>
  <c r="P36" i="13"/>
  <c r="P36" i="14"/>
  <c r="L17" i="10"/>
  <c r="L13" i="10"/>
  <c r="L10" i="19"/>
  <c r="L15" i="10"/>
  <c r="L10" i="11"/>
  <c r="L20" i="10"/>
  <c r="L10" i="10"/>
  <c r="L12" i="10"/>
  <c r="L10" i="14"/>
  <c r="L14" i="10"/>
  <c r="L10" i="13"/>
  <c r="L16" i="10"/>
  <c r="O36" i="14"/>
  <c r="O36" i="13"/>
  <c r="O36" i="11"/>
  <c r="K5" i="12"/>
  <c r="M8" i="10"/>
  <c r="P22" i="14"/>
  <c r="P22" i="13"/>
  <c r="P22" i="11"/>
  <c r="N23" i="11"/>
  <c r="N23" i="14"/>
  <c r="N23" i="13"/>
  <c r="P37" i="14"/>
  <c r="P37" i="13"/>
  <c r="P37" i="11"/>
  <c r="J37" i="14"/>
  <c r="J37" i="13"/>
  <c r="J37" i="11"/>
  <c r="M37" i="11"/>
  <c r="M37" i="14"/>
  <c r="M37" i="13"/>
  <c r="M10" i="14"/>
  <c r="M10" i="13"/>
  <c r="M20" i="10"/>
  <c r="M14" i="10"/>
  <c r="M10" i="10"/>
  <c r="M10" i="11"/>
  <c r="M16" i="10"/>
  <c r="M12" i="10"/>
  <c r="M13" i="10"/>
  <c r="M15" i="10"/>
  <c r="M17" i="10"/>
  <c r="M10" i="19"/>
  <c r="P17" i="10"/>
  <c r="P13" i="10"/>
  <c r="P15" i="10"/>
  <c r="P14" i="10"/>
  <c r="P10" i="14"/>
  <c r="P16" i="10"/>
  <c r="P10" i="13"/>
  <c r="P10" i="11"/>
  <c r="P20" i="10"/>
  <c r="P10" i="10"/>
  <c r="P12" i="10"/>
  <c r="J10" i="13"/>
  <c r="J15" i="10"/>
  <c r="J10" i="14"/>
  <c r="J17" i="10"/>
  <c r="J13" i="10"/>
  <c r="J16" i="10"/>
  <c r="J10" i="11"/>
  <c r="J20" i="10"/>
  <c r="J10" i="10"/>
  <c r="J12" i="10"/>
  <c r="J14" i="10"/>
  <c r="P4" i="14"/>
  <c r="P39" i="14" s="1"/>
  <c r="P4" i="13"/>
  <c r="P39" i="13" s="1"/>
  <c r="P4" i="10"/>
  <c r="P4" i="11"/>
  <c r="P6" i="10"/>
  <c r="P7" i="10"/>
  <c r="K10" i="14"/>
  <c r="K10" i="13"/>
  <c r="K10" i="11"/>
  <c r="K10" i="12" s="1"/>
  <c r="K16" i="10"/>
  <c r="K12" i="10"/>
  <c r="K20" i="10"/>
  <c r="K14" i="10"/>
  <c r="K10" i="10"/>
  <c r="K17" i="10"/>
  <c r="K10" i="19"/>
  <c r="K11" i="10"/>
  <c r="K13" i="10"/>
  <c r="K15" i="10"/>
  <c r="M8" i="12"/>
  <c r="P23" i="9"/>
  <c r="L22" i="9"/>
  <c r="N36" i="11"/>
  <c r="N36" i="13"/>
  <c r="N36" i="14"/>
  <c r="K36" i="14"/>
  <c r="K36" i="13"/>
  <c r="K36" i="11"/>
  <c r="N22" i="9"/>
  <c r="N4" i="14"/>
  <c r="N39" i="14" s="1"/>
  <c r="N4" i="13"/>
  <c r="N39" i="13" s="1"/>
  <c r="N4" i="11"/>
  <c r="N4" i="12" s="1"/>
  <c r="N6" i="10"/>
  <c r="N4" i="10"/>
  <c r="N7" i="10"/>
  <c r="N4" i="19"/>
  <c r="K8" i="12"/>
  <c r="M11" i="10"/>
  <c r="N8" i="10"/>
  <c r="L8" i="10"/>
  <c r="N11" i="12"/>
  <c r="N10" i="14"/>
  <c r="N15" i="10"/>
  <c r="N10" i="13"/>
  <c r="N17" i="10"/>
  <c r="N13" i="10"/>
  <c r="N10" i="19"/>
  <c r="N12" i="10"/>
  <c r="N14" i="10"/>
  <c r="N16" i="10"/>
  <c r="N10" i="11"/>
  <c r="N20" i="10"/>
  <c r="N10" i="10"/>
  <c r="J11" i="10"/>
  <c r="L36" i="11"/>
  <c r="L36" i="14"/>
  <c r="L36" i="13"/>
  <c r="J8" i="10"/>
  <c r="J36" i="11"/>
  <c r="J36" i="14"/>
  <c r="J36" i="13"/>
  <c r="L5" i="10"/>
  <c r="J23" i="9"/>
  <c r="J22" i="9"/>
  <c r="P35" i="8"/>
  <c r="O35" i="8"/>
  <c r="M29" i="9"/>
  <c r="P38" i="9"/>
  <c r="N29" i="9"/>
  <c r="N38" i="9"/>
  <c r="N37" i="13" l="1"/>
  <c r="M38" i="9"/>
  <c r="M38" i="14" s="1"/>
  <c r="N10" i="12"/>
  <c r="K23" i="13"/>
  <c r="K29" i="9"/>
  <c r="K23" i="11"/>
  <c r="K4" i="12"/>
  <c r="K38" i="9"/>
  <c r="K38" i="14" s="1"/>
  <c r="P38" i="11"/>
  <c r="P38" i="13"/>
  <c r="P38" i="14"/>
  <c r="J22" i="14"/>
  <c r="J22" i="13"/>
  <c r="J22" i="11"/>
  <c r="N38" i="11"/>
  <c r="N38" i="14"/>
  <c r="N38" i="13"/>
  <c r="K29" i="14"/>
  <c r="K29" i="13"/>
  <c r="K29" i="11"/>
  <c r="L10" i="12"/>
  <c r="L29" i="11"/>
  <c r="L29" i="14"/>
  <c r="L29" i="13"/>
  <c r="L4" i="12"/>
  <c r="N29" i="11"/>
  <c r="N29" i="13"/>
  <c r="N29" i="14"/>
  <c r="K38" i="13"/>
  <c r="L22" i="14"/>
  <c r="L22" i="13"/>
  <c r="L22" i="11"/>
  <c r="M29" i="14"/>
  <c r="M29" i="13"/>
  <c r="M29" i="11"/>
  <c r="N22" i="14"/>
  <c r="N22" i="13"/>
  <c r="N22" i="11"/>
  <c r="P23" i="14"/>
  <c r="P23" i="13"/>
  <c r="P23" i="11"/>
  <c r="P29" i="9"/>
  <c r="M38" i="13"/>
  <c r="J23" i="11"/>
  <c r="J23" i="14"/>
  <c r="J23" i="13"/>
  <c r="M10" i="12"/>
  <c r="M4" i="12"/>
  <c r="L38" i="11"/>
  <c r="L38" i="14"/>
  <c r="L38" i="13"/>
  <c r="J38" i="9"/>
  <c r="J29" i="9"/>
  <c r="M38" i="11" l="1"/>
  <c r="K38" i="11"/>
  <c r="P29" i="11"/>
  <c r="P29" i="14"/>
  <c r="P29" i="13"/>
  <c r="J38" i="11"/>
  <c r="J38" i="13"/>
  <c r="J38" i="14"/>
  <c r="J29" i="11"/>
  <c r="J29" i="14"/>
  <c r="J29" i="13"/>
  <c r="I19" i="9"/>
  <c r="H19" i="9"/>
  <c r="G19" i="9"/>
  <c r="F19" i="9"/>
  <c r="O11" i="9" l="1"/>
  <c r="O5" i="9"/>
  <c r="O5" i="19" l="1"/>
  <c r="O5" i="14"/>
  <c r="O5" i="13"/>
  <c r="O5" i="11"/>
  <c r="P5" i="19"/>
  <c r="O11" i="19"/>
  <c r="O11" i="14"/>
  <c r="O11" i="13"/>
  <c r="O11" i="11"/>
  <c r="P11" i="19"/>
  <c r="O10" i="9"/>
  <c r="O11" i="10" s="1"/>
  <c r="O4" i="9"/>
  <c r="O11" i="12" l="1"/>
  <c r="P11" i="12"/>
  <c r="O5" i="12"/>
  <c r="P5" i="12"/>
  <c r="O22" i="9"/>
  <c r="O4" i="19"/>
  <c r="O4" i="14"/>
  <c r="O39" i="14" s="1"/>
  <c r="O7" i="10"/>
  <c r="O4" i="13"/>
  <c r="O39" i="13" s="1"/>
  <c r="O4" i="10"/>
  <c r="O6" i="10"/>
  <c r="O4" i="11"/>
  <c r="O8" i="10"/>
  <c r="P4" i="19"/>
  <c r="O10" i="19"/>
  <c r="O10" i="14"/>
  <c r="O10" i="13"/>
  <c r="O10" i="11"/>
  <c r="O16" i="10"/>
  <c r="O12" i="10"/>
  <c r="O20" i="10"/>
  <c r="O14" i="10"/>
  <c r="O10" i="10"/>
  <c r="O13" i="10"/>
  <c r="O15" i="10"/>
  <c r="O17" i="10"/>
  <c r="P10" i="19"/>
  <c r="O5" i="10"/>
  <c r="O37" i="9"/>
  <c r="O23" i="9"/>
  <c r="O4" i="12" l="1"/>
  <c r="P4" i="12"/>
  <c r="O23" i="14"/>
  <c r="O23" i="13"/>
  <c r="O23" i="11"/>
  <c r="O10" i="12"/>
  <c r="P10" i="12"/>
  <c r="O37" i="11"/>
  <c r="O37" i="14"/>
  <c r="O37" i="13"/>
  <c r="O22" i="14"/>
  <c r="O22" i="13"/>
  <c r="O22" i="11"/>
  <c r="O29" i="9"/>
  <c r="O38" i="9"/>
  <c r="O29" i="14" l="1"/>
  <c r="O29" i="13"/>
  <c r="O29" i="11"/>
  <c r="O38" i="14"/>
  <c r="O38" i="13"/>
  <c r="O38" i="11"/>
  <c r="H14" i="8"/>
  <c r="I14" i="8"/>
  <c r="J18" i="8" s="1"/>
  <c r="I8" i="9"/>
  <c r="J8" i="19" s="1"/>
  <c r="I5" i="9"/>
  <c r="J5" i="19" s="1"/>
  <c r="D14" i="8"/>
  <c r="I29" i="8"/>
  <c r="I4" i="9" l="1"/>
  <c r="J4" i="19" l="1"/>
  <c r="D7" i="8"/>
  <c r="D37" i="8" l="1"/>
  <c r="E37" i="8" s="1"/>
  <c r="F37" i="8" s="1"/>
  <c r="I35" i="8"/>
  <c r="H35" i="8"/>
  <c r="G35" i="8"/>
  <c r="F35" i="8"/>
  <c r="E35" i="8"/>
  <c r="D35" i="8"/>
  <c r="I20" i="8"/>
  <c r="H20" i="8"/>
  <c r="G20" i="8"/>
  <c r="F20" i="8"/>
  <c r="E20" i="8"/>
  <c r="D20" i="8"/>
  <c r="I19" i="8"/>
  <c r="H19" i="8"/>
  <c r="G19" i="8"/>
  <c r="F19" i="8"/>
  <c r="E19" i="8"/>
  <c r="D19" i="8"/>
  <c r="I7" i="13"/>
  <c r="G14" i="8"/>
  <c r="H18" i="8" s="1"/>
  <c r="F14" i="8"/>
  <c r="E14" i="8"/>
  <c r="E27" i="13" s="1"/>
  <c r="D32" i="13"/>
  <c r="C14" i="8"/>
  <c r="C32" i="13" s="1"/>
  <c r="D8" i="8"/>
  <c r="E8" i="8" s="1"/>
  <c r="E7" i="8"/>
  <c r="C6" i="8"/>
  <c r="C9" i="8" s="1"/>
  <c r="I31" i="9"/>
  <c r="I31" i="14" s="1"/>
  <c r="H31" i="9"/>
  <c r="H31" i="13" s="1"/>
  <c r="G31" i="9"/>
  <c r="F31" i="9"/>
  <c r="F31" i="14" s="1"/>
  <c r="E31" i="9"/>
  <c r="D31" i="9"/>
  <c r="C31" i="9"/>
  <c r="C31" i="11" s="1"/>
  <c r="I26" i="13"/>
  <c r="H25" i="9"/>
  <c r="G25" i="9"/>
  <c r="F26" i="14"/>
  <c r="D26" i="13"/>
  <c r="C25" i="9"/>
  <c r="I13" i="14"/>
  <c r="H13" i="9"/>
  <c r="H13" i="14" s="1"/>
  <c r="G13" i="9"/>
  <c r="G11" i="9" s="1"/>
  <c r="G10" i="9" s="1"/>
  <c r="G20" i="10" s="1"/>
  <c r="F13" i="9"/>
  <c r="F13" i="14" s="1"/>
  <c r="E13" i="9"/>
  <c r="E11" i="9" s="1"/>
  <c r="D13" i="9"/>
  <c r="C13" i="9"/>
  <c r="C13" i="14" s="1"/>
  <c r="I11" i="9"/>
  <c r="J11" i="19" s="1"/>
  <c r="H5" i="9"/>
  <c r="H5" i="13" s="1"/>
  <c r="G5" i="9"/>
  <c r="G5" i="14" s="1"/>
  <c r="F5" i="9"/>
  <c r="F4" i="9" s="1"/>
  <c r="E5" i="9"/>
  <c r="E4" i="9" s="1"/>
  <c r="E4" i="14" s="1"/>
  <c r="D5" i="9"/>
  <c r="D4" i="9" s="1"/>
  <c r="I5" i="10"/>
  <c r="C5" i="9"/>
  <c r="C4" i="9" s="1"/>
  <c r="E32" i="14"/>
  <c r="D32" i="14"/>
  <c r="C32" i="14"/>
  <c r="E27" i="14"/>
  <c r="D27" i="14"/>
  <c r="C27" i="14"/>
  <c r="E20" i="14"/>
  <c r="D20" i="14"/>
  <c r="C20" i="14"/>
  <c r="E17" i="14"/>
  <c r="D17" i="14"/>
  <c r="C17" i="14"/>
  <c r="E16" i="14"/>
  <c r="D16" i="14"/>
  <c r="C16" i="14"/>
  <c r="E15" i="14"/>
  <c r="D15" i="14"/>
  <c r="C15" i="14"/>
  <c r="E14" i="14"/>
  <c r="D14" i="14"/>
  <c r="C14" i="14"/>
  <c r="E12" i="14"/>
  <c r="D12" i="14"/>
  <c r="C12" i="14"/>
  <c r="E8" i="14"/>
  <c r="D8" i="14"/>
  <c r="C8" i="14"/>
  <c r="E7" i="14"/>
  <c r="D7" i="14"/>
  <c r="C7" i="14"/>
  <c r="E6" i="14"/>
  <c r="D6" i="14"/>
  <c r="C6" i="14"/>
  <c r="D17" i="13"/>
  <c r="D15" i="13"/>
  <c r="D12" i="13"/>
  <c r="C32" i="11"/>
  <c r="C27" i="11"/>
  <c r="C24" i="11"/>
  <c r="C21" i="11"/>
  <c r="C20" i="11"/>
  <c r="C17" i="11"/>
  <c r="C16" i="11"/>
  <c r="C15" i="11"/>
  <c r="C14" i="11"/>
  <c r="C12" i="11"/>
  <c r="C8" i="11"/>
  <c r="C7" i="11"/>
  <c r="C6" i="11"/>
  <c r="F20" i="19"/>
  <c r="E20" i="19"/>
  <c r="D20" i="19"/>
  <c r="F17" i="19"/>
  <c r="E17" i="19"/>
  <c r="D17" i="19"/>
  <c r="F16" i="19"/>
  <c r="E16" i="19"/>
  <c r="D16" i="19"/>
  <c r="F15" i="19"/>
  <c r="E15" i="19"/>
  <c r="D15" i="19"/>
  <c r="F12" i="19"/>
  <c r="E12" i="19"/>
  <c r="D12" i="19"/>
  <c r="F8" i="19"/>
  <c r="E8" i="19"/>
  <c r="D8" i="19"/>
  <c r="F7" i="19"/>
  <c r="E7" i="19"/>
  <c r="D7" i="19"/>
  <c r="F6" i="19"/>
  <c r="E6" i="19"/>
  <c r="D6" i="19"/>
  <c r="E36" i="9"/>
  <c r="E36" i="14" s="1"/>
  <c r="D36" i="9"/>
  <c r="C36" i="9"/>
  <c r="D17" i="8"/>
  <c r="C23" i="8"/>
  <c r="D23" i="8"/>
  <c r="C24" i="8"/>
  <c r="D31" i="8"/>
  <c r="D33" i="8"/>
  <c r="E31" i="8"/>
  <c r="E33" i="8"/>
  <c r="G33" i="14"/>
  <c r="G32" i="14"/>
  <c r="F32" i="14"/>
  <c r="G27" i="14"/>
  <c r="F27" i="14"/>
  <c r="G20" i="14"/>
  <c r="F20" i="14"/>
  <c r="G17" i="14"/>
  <c r="F17" i="14"/>
  <c r="G16" i="14"/>
  <c r="F16" i="14"/>
  <c r="G15" i="14"/>
  <c r="F15" i="14"/>
  <c r="G14" i="14"/>
  <c r="F14" i="14"/>
  <c r="G12" i="14"/>
  <c r="F12" i="14"/>
  <c r="G8" i="14"/>
  <c r="F8" i="14"/>
  <c r="G7" i="14"/>
  <c r="F7" i="14"/>
  <c r="G6" i="14"/>
  <c r="F6" i="14"/>
  <c r="B41" i="14"/>
  <c r="B41" i="13"/>
  <c r="B22" i="12"/>
  <c r="B40" i="11"/>
  <c r="B22" i="10"/>
  <c r="B22" i="19"/>
  <c r="B40" i="9"/>
  <c r="B41" i="8"/>
  <c r="H15" i="19"/>
  <c r="H33" i="13"/>
  <c r="H32" i="13"/>
  <c r="H27" i="13"/>
  <c r="H20" i="13"/>
  <c r="H17" i="13"/>
  <c r="H16" i="13"/>
  <c r="H15" i="13"/>
  <c r="H14" i="13"/>
  <c r="H12" i="13"/>
  <c r="H8" i="13"/>
  <c r="H7" i="13"/>
  <c r="H6" i="13"/>
  <c r="H36" i="9"/>
  <c r="H36" i="13" s="1"/>
  <c r="I20" i="19"/>
  <c r="H20" i="19"/>
  <c r="G20" i="19"/>
  <c r="I17" i="19"/>
  <c r="H17" i="19"/>
  <c r="G17" i="19"/>
  <c r="I16" i="19"/>
  <c r="H16" i="19"/>
  <c r="G16" i="19"/>
  <c r="G15" i="19"/>
  <c r="I12" i="19"/>
  <c r="H12" i="19"/>
  <c r="G12" i="19"/>
  <c r="H8" i="19"/>
  <c r="G8" i="19"/>
  <c r="I7" i="19"/>
  <c r="H7" i="19"/>
  <c r="G7" i="19"/>
  <c r="I6" i="19"/>
  <c r="H6" i="19"/>
  <c r="G6" i="19"/>
  <c r="I18" i="8"/>
  <c r="I33" i="8"/>
  <c r="H33" i="8"/>
  <c r="G33" i="8"/>
  <c r="F33" i="8"/>
  <c r="I31" i="8"/>
  <c r="H31" i="8"/>
  <c r="G31" i="8"/>
  <c r="F31" i="8"/>
  <c r="G36" i="9"/>
  <c r="G36" i="14" s="1"/>
  <c r="F36" i="9"/>
  <c r="H17" i="8"/>
  <c r="I5" i="14"/>
  <c r="H6" i="14"/>
  <c r="I7" i="14"/>
  <c r="H8" i="14"/>
  <c r="I12" i="14"/>
  <c r="I14" i="14"/>
  <c r="H15" i="14"/>
  <c r="I16" i="14"/>
  <c r="H17" i="14"/>
  <c r="I20" i="14"/>
  <c r="H27" i="14"/>
  <c r="H33" i="14"/>
  <c r="I6" i="14"/>
  <c r="H7" i="14"/>
  <c r="H12" i="14"/>
  <c r="H14" i="14"/>
  <c r="I15" i="14"/>
  <c r="H16" i="14"/>
  <c r="I17" i="14"/>
  <c r="H20" i="14"/>
  <c r="I27" i="14"/>
  <c r="H32" i="14"/>
  <c r="I33" i="14"/>
  <c r="I15" i="13"/>
  <c r="I17" i="13"/>
  <c r="E31" i="14"/>
  <c r="D33" i="14"/>
  <c r="D33" i="13"/>
  <c r="E33" i="14"/>
  <c r="I7" i="10"/>
  <c r="I6" i="10"/>
  <c r="F33" i="14"/>
  <c r="I36" i="9"/>
  <c r="I36" i="14" s="1"/>
  <c r="I8" i="19"/>
  <c r="I8" i="10"/>
  <c r="I8" i="14"/>
  <c r="C33" i="14"/>
  <c r="C33" i="11"/>
  <c r="I32" i="14"/>
  <c r="F5" i="14" l="1"/>
  <c r="C31" i="14"/>
  <c r="E5" i="13"/>
  <c r="G15" i="13"/>
  <c r="G12" i="13"/>
  <c r="G31" i="13"/>
  <c r="F13" i="11"/>
  <c r="F5" i="19"/>
  <c r="F25" i="9"/>
  <c r="F25" i="14" s="1"/>
  <c r="G11" i="13"/>
  <c r="D6" i="8"/>
  <c r="D9" i="8" s="1"/>
  <c r="E18" i="8"/>
  <c r="E6" i="13"/>
  <c r="E7" i="10"/>
  <c r="C26" i="13"/>
  <c r="E6" i="10"/>
  <c r="I10" i="9"/>
  <c r="E8" i="10"/>
  <c r="H31" i="14"/>
  <c r="E5" i="10"/>
  <c r="E5" i="14"/>
  <c r="C26" i="11"/>
  <c r="E4" i="10"/>
  <c r="G32" i="13"/>
  <c r="C8" i="13"/>
  <c r="G17" i="13"/>
  <c r="E17" i="13"/>
  <c r="G37" i="9"/>
  <c r="G37" i="14" s="1"/>
  <c r="G13" i="10"/>
  <c r="G14" i="10"/>
  <c r="G17" i="10"/>
  <c r="F20" i="13"/>
  <c r="C31" i="13"/>
  <c r="F7" i="13"/>
  <c r="E17" i="11"/>
  <c r="F13" i="13"/>
  <c r="E17" i="8"/>
  <c r="E20" i="13"/>
  <c r="F33" i="11"/>
  <c r="F6" i="11"/>
  <c r="F36" i="11"/>
  <c r="F6" i="13"/>
  <c r="F17" i="13"/>
  <c r="C22" i="8"/>
  <c r="E16" i="13"/>
  <c r="D20" i="11"/>
  <c r="D20" i="12" s="1"/>
  <c r="E32" i="13"/>
  <c r="F12" i="13"/>
  <c r="E33" i="13"/>
  <c r="C12" i="13"/>
  <c r="F16" i="13"/>
  <c r="E12" i="13"/>
  <c r="F20" i="11"/>
  <c r="E31" i="13"/>
  <c r="F8" i="13"/>
  <c r="F15" i="13"/>
  <c r="F26" i="13"/>
  <c r="E7" i="13"/>
  <c r="E26" i="13"/>
  <c r="F17" i="11"/>
  <c r="F27" i="13"/>
  <c r="D32" i="11"/>
  <c r="E8" i="13"/>
  <c r="F5" i="13"/>
  <c r="D6" i="11"/>
  <c r="D6" i="12" s="1"/>
  <c r="E36" i="13"/>
  <c r="F5" i="11"/>
  <c r="F31" i="13"/>
  <c r="E16" i="11"/>
  <c r="E15" i="13"/>
  <c r="E12" i="11"/>
  <c r="D14" i="11"/>
  <c r="F33" i="13"/>
  <c r="C17" i="13"/>
  <c r="F18" i="8"/>
  <c r="F32" i="13"/>
  <c r="C7" i="13"/>
  <c r="G16" i="10"/>
  <c r="G15" i="10"/>
  <c r="G13" i="14"/>
  <c r="H11" i="9"/>
  <c r="H11" i="19" s="1"/>
  <c r="G11" i="14"/>
  <c r="G11" i="10"/>
  <c r="G10" i="14"/>
  <c r="C26" i="14"/>
  <c r="G26" i="13"/>
  <c r="G13" i="19"/>
  <c r="G12" i="10"/>
  <c r="I31" i="13"/>
  <c r="G10" i="10"/>
  <c r="G13" i="13"/>
  <c r="C5" i="11"/>
  <c r="F11" i="9"/>
  <c r="F11" i="19" s="1"/>
  <c r="D13" i="19"/>
  <c r="C13" i="11"/>
  <c r="C11" i="9"/>
  <c r="C11" i="14" s="1"/>
  <c r="H13" i="13"/>
  <c r="F5" i="10"/>
  <c r="F4" i="14"/>
  <c r="F7" i="10"/>
  <c r="F4" i="11"/>
  <c r="C4" i="11"/>
  <c r="C4" i="14"/>
  <c r="E10" i="9"/>
  <c r="E13" i="10" s="1"/>
  <c r="E11" i="13"/>
  <c r="E11" i="11"/>
  <c r="E11" i="14"/>
  <c r="E39" i="14" s="1"/>
  <c r="C5" i="14"/>
  <c r="D26" i="14"/>
  <c r="D25" i="9"/>
  <c r="D25" i="11" s="1"/>
  <c r="H36" i="14"/>
  <c r="H26" i="13"/>
  <c r="F13" i="19"/>
  <c r="E13" i="13"/>
  <c r="G31" i="14"/>
  <c r="G5" i="13"/>
  <c r="I26" i="14"/>
  <c r="I25" i="9"/>
  <c r="I25" i="13" s="1"/>
  <c r="I5" i="19"/>
  <c r="E13" i="14"/>
  <c r="H5" i="14"/>
  <c r="D5" i="19"/>
  <c r="G5" i="19"/>
  <c r="D11" i="9"/>
  <c r="D22" i="9" s="1"/>
  <c r="I13" i="19"/>
  <c r="I11" i="14"/>
  <c r="I12" i="10"/>
  <c r="I36" i="13"/>
  <c r="D26" i="8"/>
  <c r="D33" i="11"/>
  <c r="E31" i="11"/>
  <c r="F12" i="11"/>
  <c r="F24" i="11"/>
  <c r="F15" i="11"/>
  <c r="E13" i="11"/>
  <c r="E6" i="11"/>
  <c r="E26" i="11"/>
  <c r="D16" i="11"/>
  <c r="D31" i="11"/>
  <c r="F16" i="11"/>
  <c r="G37" i="8"/>
  <c r="G31" i="11" s="1"/>
  <c r="F32" i="11"/>
  <c r="E14" i="11"/>
  <c r="E36" i="11"/>
  <c r="D8" i="11"/>
  <c r="D8" i="12" s="1"/>
  <c r="D12" i="11"/>
  <c r="D24" i="11"/>
  <c r="F31" i="11"/>
  <c r="E6" i="8"/>
  <c r="E24" i="8"/>
  <c r="F8" i="8"/>
  <c r="D31" i="13"/>
  <c r="E23" i="8"/>
  <c r="E26" i="8" s="1"/>
  <c r="D18" i="8"/>
  <c r="G33" i="13"/>
  <c r="G10" i="13"/>
  <c r="G18" i="8"/>
  <c r="G6" i="13"/>
  <c r="G7" i="13"/>
  <c r="G8" i="13"/>
  <c r="D36" i="13"/>
  <c r="D6" i="13"/>
  <c r="D8" i="13"/>
  <c r="D27" i="13"/>
  <c r="G17" i="8"/>
  <c r="F7" i="8"/>
  <c r="C15" i="13"/>
  <c r="C17" i="8"/>
  <c r="I33" i="13"/>
  <c r="G27" i="13"/>
  <c r="G20" i="13"/>
  <c r="G16" i="13"/>
  <c r="G14" i="13"/>
  <c r="G36" i="13"/>
  <c r="I11" i="13"/>
  <c r="I12" i="13"/>
  <c r="I13" i="13"/>
  <c r="D24" i="8"/>
  <c r="D27" i="8" s="1"/>
  <c r="C36" i="13"/>
  <c r="D13" i="13"/>
  <c r="D16" i="13"/>
  <c r="D20" i="13"/>
  <c r="C27" i="13"/>
  <c r="I32" i="13"/>
  <c r="C33" i="13"/>
  <c r="I8" i="13"/>
  <c r="C6" i="13"/>
  <c r="I17" i="8"/>
  <c r="I27" i="13"/>
  <c r="I20" i="13"/>
  <c r="I16" i="13"/>
  <c r="I14" i="13"/>
  <c r="F27" i="11"/>
  <c r="F21" i="11"/>
  <c r="F14" i="11"/>
  <c r="F7" i="11"/>
  <c r="F26" i="11"/>
  <c r="F8" i="11"/>
  <c r="E7" i="11"/>
  <c r="E21" i="11"/>
  <c r="E8" i="11"/>
  <c r="E24" i="11"/>
  <c r="F36" i="13"/>
  <c r="I5" i="13"/>
  <c r="I6" i="13"/>
  <c r="F17" i="8"/>
  <c r="D13" i="11"/>
  <c r="D15" i="11"/>
  <c r="D15" i="12" s="1"/>
  <c r="D17" i="11"/>
  <c r="D17" i="12" s="1"/>
  <c r="D21" i="11"/>
  <c r="D26" i="11"/>
  <c r="C5" i="13"/>
  <c r="D7" i="13"/>
  <c r="C13" i="13"/>
  <c r="C16" i="13"/>
  <c r="C20" i="13"/>
  <c r="E33" i="11"/>
  <c r="E5" i="11"/>
  <c r="E15" i="11"/>
  <c r="E27" i="11"/>
  <c r="E20" i="11"/>
  <c r="E32" i="11"/>
  <c r="D7" i="11"/>
  <c r="D7" i="12" s="1"/>
  <c r="D27" i="11"/>
  <c r="D4" i="13"/>
  <c r="D4" i="10"/>
  <c r="D4" i="14"/>
  <c r="D6" i="10"/>
  <c r="E4" i="19"/>
  <c r="D7" i="10"/>
  <c r="D4" i="11"/>
  <c r="D4" i="19"/>
  <c r="D8" i="10"/>
  <c r="H25" i="14"/>
  <c r="H25" i="13"/>
  <c r="G25" i="13"/>
  <c r="G25" i="14"/>
  <c r="C25" i="11"/>
  <c r="C25" i="13"/>
  <c r="C25" i="14"/>
  <c r="D36" i="11"/>
  <c r="D36" i="14"/>
  <c r="I22" i="9"/>
  <c r="I4" i="13"/>
  <c r="I4" i="14"/>
  <c r="D31" i="14"/>
  <c r="F6" i="10"/>
  <c r="F4" i="13"/>
  <c r="F4" i="19"/>
  <c r="D5" i="10"/>
  <c r="E4" i="13"/>
  <c r="F36" i="14"/>
  <c r="H5" i="19"/>
  <c r="H13" i="19"/>
  <c r="E5" i="19"/>
  <c r="E13" i="19"/>
  <c r="C5" i="10"/>
  <c r="C7" i="10"/>
  <c r="D5" i="11"/>
  <c r="C36" i="11"/>
  <c r="C4" i="13"/>
  <c r="D5" i="14"/>
  <c r="D13" i="14"/>
  <c r="E26" i="14"/>
  <c r="C36" i="14"/>
  <c r="G4" i="9"/>
  <c r="H4" i="9"/>
  <c r="H26" i="14"/>
  <c r="E25" i="9"/>
  <c r="I4" i="10"/>
  <c r="F4" i="10"/>
  <c r="F8" i="10"/>
  <c r="E4" i="11"/>
  <c r="G26" i="14"/>
  <c r="E22" i="9"/>
  <c r="C4" i="10"/>
  <c r="C6" i="10"/>
  <c r="C8" i="10"/>
  <c r="D5" i="13"/>
  <c r="D11" i="11" l="1"/>
  <c r="E11" i="12" s="1"/>
  <c r="H5" i="10"/>
  <c r="I4" i="19"/>
  <c r="I14" i="10"/>
  <c r="J10" i="19"/>
  <c r="I23" i="9"/>
  <c r="I29" i="9" s="1"/>
  <c r="I29" i="14" s="1"/>
  <c r="D22" i="8"/>
  <c r="F13" i="12"/>
  <c r="F25" i="13"/>
  <c r="C22" i="9"/>
  <c r="C22" i="14" s="1"/>
  <c r="E16" i="12"/>
  <c r="I11" i="10"/>
  <c r="I13" i="10"/>
  <c r="I10" i="10"/>
  <c r="I20" i="10"/>
  <c r="E12" i="12"/>
  <c r="F12" i="12"/>
  <c r="F25" i="11"/>
  <c r="D11" i="13"/>
  <c r="D39" i="13" s="1"/>
  <c r="C11" i="11"/>
  <c r="D25" i="8"/>
  <c r="I17" i="10"/>
  <c r="I37" i="9"/>
  <c r="I37" i="14" s="1"/>
  <c r="C10" i="9"/>
  <c r="C10" i="14" s="1"/>
  <c r="I16" i="10"/>
  <c r="I10" i="14"/>
  <c r="C11" i="13"/>
  <c r="C39" i="13" s="1"/>
  <c r="E23" i="9"/>
  <c r="E23" i="11" s="1"/>
  <c r="I15" i="10"/>
  <c r="I10" i="13"/>
  <c r="H37" i="8"/>
  <c r="H20" i="11" s="1"/>
  <c r="G20" i="11"/>
  <c r="G20" i="12" s="1"/>
  <c r="G37" i="13"/>
  <c r="I25" i="14"/>
  <c r="E10" i="11"/>
  <c r="F5" i="12"/>
  <c r="F17" i="12"/>
  <c r="G33" i="11"/>
  <c r="G10" i="11"/>
  <c r="G37" i="11"/>
  <c r="F16" i="12"/>
  <c r="G12" i="11"/>
  <c r="G12" i="12" s="1"/>
  <c r="G25" i="11"/>
  <c r="G13" i="11"/>
  <c r="G13" i="12" s="1"/>
  <c r="I39" i="14"/>
  <c r="G8" i="11"/>
  <c r="G8" i="12" s="1"/>
  <c r="G7" i="11"/>
  <c r="G7" i="12" s="1"/>
  <c r="G32" i="11"/>
  <c r="G27" i="11"/>
  <c r="F6" i="12"/>
  <c r="G26" i="11"/>
  <c r="G6" i="11"/>
  <c r="G6" i="12" s="1"/>
  <c r="D5" i="12"/>
  <c r="E20" i="12"/>
  <c r="G17" i="11"/>
  <c r="G17" i="12" s="1"/>
  <c r="E11" i="19"/>
  <c r="H11" i="13"/>
  <c r="H11" i="14"/>
  <c r="D12" i="12"/>
  <c r="I11" i="19"/>
  <c r="H10" i="9"/>
  <c r="I10" i="19" s="1"/>
  <c r="E11" i="10"/>
  <c r="D4" i="12"/>
  <c r="E17" i="12"/>
  <c r="F11" i="11"/>
  <c r="F11" i="12" s="1"/>
  <c r="F10" i="9"/>
  <c r="F10" i="19" s="1"/>
  <c r="F11" i="13"/>
  <c r="F39" i="13" s="1"/>
  <c r="G11" i="19"/>
  <c r="F11" i="14"/>
  <c r="F39" i="14" s="1"/>
  <c r="F22" i="9"/>
  <c r="F4" i="12"/>
  <c r="D11" i="14"/>
  <c r="D39" i="14" s="1"/>
  <c r="D10" i="9"/>
  <c r="D11" i="19"/>
  <c r="E15" i="10"/>
  <c r="E10" i="10"/>
  <c r="E17" i="10"/>
  <c r="E12" i="10"/>
  <c r="E10" i="14"/>
  <c r="E16" i="10"/>
  <c r="E37" i="9"/>
  <c r="E20" i="10"/>
  <c r="E14" i="10"/>
  <c r="E10" i="13"/>
  <c r="C39" i="14"/>
  <c r="E15" i="12"/>
  <c r="E13" i="12"/>
  <c r="D25" i="14"/>
  <c r="D25" i="13"/>
  <c r="E6" i="12"/>
  <c r="E39" i="13"/>
  <c r="I39" i="13"/>
  <c r="E7" i="12"/>
  <c r="F15" i="12"/>
  <c r="I23" i="13"/>
  <c r="I38" i="9"/>
  <c r="D13" i="12"/>
  <c r="F8" i="12"/>
  <c r="G36" i="11"/>
  <c r="G5" i="11"/>
  <c r="G5" i="12" s="1"/>
  <c r="G15" i="11"/>
  <c r="G15" i="12" s="1"/>
  <c r="G14" i="11"/>
  <c r="G24" i="11"/>
  <c r="G16" i="11"/>
  <c r="G16" i="12" s="1"/>
  <c r="G11" i="11"/>
  <c r="G21" i="11"/>
  <c r="E8" i="12"/>
  <c r="F20" i="12"/>
  <c r="F7" i="12"/>
  <c r="D16" i="12"/>
  <c r="E22" i="8"/>
  <c r="E25" i="8" s="1"/>
  <c r="E9" i="8"/>
  <c r="F23" i="8"/>
  <c r="F26" i="8" s="1"/>
  <c r="F6" i="8"/>
  <c r="F22" i="8" s="1"/>
  <c r="G7" i="8"/>
  <c r="E27" i="8"/>
  <c r="F24" i="8"/>
  <c r="F27" i="8" s="1"/>
  <c r="G8" i="8"/>
  <c r="E4" i="12"/>
  <c r="E5" i="12"/>
  <c r="G6" i="10"/>
  <c r="G22" i="9"/>
  <c r="G4" i="13"/>
  <c r="G39" i="13" s="1"/>
  <c r="G7" i="10"/>
  <c r="G23" i="9"/>
  <c r="G4" i="19"/>
  <c r="G5" i="10"/>
  <c r="G4" i="11"/>
  <c r="G4" i="12" s="1"/>
  <c r="G4" i="14"/>
  <c r="G39" i="14" s="1"/>
  <c r="G8" i="10"/>
  <c r="G4" i="10"/>
  <c r="E22" i="13"/>
  <c r="E22" i="11"/>
  <c r="E22" i="14"/>
  <c r="H4" i="13"/>
  <c r="H4" i="14"/>
  <c r="H6" i="10"/>
  <c r="H8" i="10"/>
  <c r="H4" i="10"/>
  <c r="H22" i="9"/>
  <c r="H7" i="10"/>
  <c r="H4" i="19"/>
  <c r="I22" i="13"/>
  <c r="I22" i="14"/>
  <c r="E25" i="14"/>
  <c r="E25" i="11"/>
  <c r="E25" i="13"/>
  <c r="D22" i="14"/>
  <c r="D22" i="11"/>
  <c r="D22" i="13"/>
  <c r="D11" i="12" l="1"/>
  <c r="I23" i="14"/>
  <c r="H17" i="10"/>
  <c r="H36" i="11"/>
  <c r="H14" i="11"/>
  <c r="C22" i="13"/>
  <c r="E29" i="9"/>
  <c r="E29" i="11" s="1"/>
  <c r="H13" i="10"/>
  <c r="C14" i="10"/>
  <c r="C10" i="13"/>
  <c r="H15" i="10"/>
  <c r="C10" i="10"/>
  <c r="C22" i="11"/>
  <c r="C20" i="10"/>
  <c r="C10" i="11"/>
  <c r="C23" i="9"/>
  <c r="C38" i="9" s="1"/>
  <c r="C38" i="11" s="1"/>
  <c r="C11" i="10"/>
  <c r="E38" i="9"/>
  <c r="E38" i="11" s="1"/>
  <c r="E23" i="13"/>
  <c r="E23" i="14"/>
  <c r="H8" i="11"/>
  <c r="H8" i="12" s="1"/>
  <c r="C37" i="9"/>
  <c r="C17" i="10"/>
  <c r="C16" i="10"/>
  <c r="C12" i="10"/>
  <c r="I37" i="13"/>
  <c r="C13" i="10"/>
  <c r="C15" i="10"/>
  <c r="H20" i="12"/>
  <c r="H13" i="11"/>
  <c r="H13" i="12" s="1"/>
  <c r="H31" i="11"/>
  <c r="H25" i="11"/>
  <c r="H32" i="11"/>
  <c r="H21" i="11"/>
  <c r="H12" i="11"/>
  <c r="H12" i="12" s="1"/>
  <c r="H24" i="11"/>
  <c r="H16" i="11"/>
  <c r="H16" i="12" s="1"/>
  <c r="H4" i="11"/>
  <c r="H4" i="12" s="1"/>
  <c r="H27" i="11"/>
  <c r="H33" i="11"/>
  <c r="H11" i="11"/>
  <c r="H11" i="12" s="1"/>
  <c r="H17" i="11"/>
  <c r="H17" i="12" s="1"/>
  <c r="H15" i="11"/>
  <c r="H15" i="12" s="1"/>
  <c r="H7" i="11"/>
  <c r="H7" i="12" s="1"/>
  <c r="H26" i="11"/>
  <c r="H5" i="11"/>
  <c r="H5" i="12" s="1"/>
  <c r="I37" i="8"/>
  <c r="I8" i="11" s="1"/>
  <c r="J8" i="12" s="1"/>
  <c r="H6" i="11"/>
  <c r="H6" i="12" s="1"/>
  <c r="H10" i="11"/>
  <c r="H10" i="12" s="1"/>
  <c r="H20" i="10"/>
  <c r="I29" i="13"/>
  <c r="H23" i="9"/>
  <c r="H29" i="9" s="1"/>
  <c r="H16" i="10"/>
  <c r="H10" i="19"/>
  <c r="H10" i="14"/>
  <c r="H11" i="10"/>
  <c r="H10" i="13"/>
  <c r="H10" i="10"/>
  <c r="H12" i="10"/>
  <c r="H39" i="13"/>
  <c r="H37" i="9"/>
  <c r="H37" i="11" s="1"/>
  <c r="H39" i="14"/>
  <c r="H14" i="10"/>
  <c r="F20" i="10"/>
  <c r="F16" i="10"/>
  <c r="F12" i="10"/>
  <c r="G10" i="19"/>
  <c r="F37" i="9"/>
  <c r="F10" i="14"/>
  <c r="F14" i="10"/>
  <c r="F17" i="10"/>
  <c r="F10" i="10"/>
  <c r="F15" i="10"/>
  <c r="F10" i="11"/>
  <c r="F13" i="10"/>
  <c r="F10" i="13"/>
  <c r="F23" i="9"/>
  <c r="F22" i="14"/>
  <c r="F22" i="13"/>
  <c r="F22" i="11"/>
  <c r="F11" i="10"/>
  <c r="G11" i="12"/>
  <c r="E37" i="14"/>
  <c r="E37" i="11"/>
  <c r="E37" i="13"/>
  <c r="D17" i="10"/>
  <c r="D10" i="14"/>
  <c r="D16" i="10"/>
  <c r="D37" i="9"/>
  <c r="D10" i="11"/>
  <c r="D10" i="13"/>
  <c r="D12" i="10"/>
  <c r="D10" i="10"/>
  <c r="D20" i="10"/>
  <c r="D14" i="10"/>
  <c r="D15" i="10"/>
  <c r="D13" i="10"/>
  <c r="D23" i="9"/>
  <c r="D10" i="19"/>
  <c r="D11" i="10"/>
  <c r="E10" i="19"/>
  <c r="I38" i="13"/>
  <c r="I38" i="14"/>
  <c r="F9" i="8"/>
  <c r="G6" i="8"/>
  <c r="G22" i="8" s="1"/>
  <c r="G25" i="8" s="1"/>
  <c r="G23" i="8"/>
  <c r="G26" i="8" s="1"/>
  <c r="H7" i="8"/>
  <c r="G24" i="8"/>
  <c r="G27" i="8" s="1"/>
  <c r="H8" i="8"/>
  <c r="F25" i="8"/>
  <c r="G23" i="14"/>
  <c r="G29" i="9"/>
  <c r="G38" i="9"/>
  <c r="G23" i="11"/>
  <c r="G23" i="13"/>
  <c r="G22" i="14"/>
  <c r="G22" i="13"/>
  <c r="G22" i="11"/>
  <c r="H22" i="13"/>
  <c r="H22" i="11"/>
  <c r="H22" i="14"/>
  <c r="C23" i="14" l="1"/>
  <c r="C29" i="9"/>
  <c r="C29" i="13" s="1"/>
  <c r="I22" i="11"/>
  <c r="J37" i="8"/>
  <c r="I6" i="11"/>
  <c r="I27" i="11"/>
  <c r="I4" i="11"/>
  <c r="J4" i="12" s="1"/>
  <c r="I37" i="11"/>
  <c r="I36" i="11"/>
  <c r="I17" i="11"/>
  <c r="I29" i="11"/>
  <c r="I16" i="11"/>
  <c r="J16" i="12" s="1"/>
  <c r="I21" i="11"/>
  <c r="I12" i="11"/>
  <c r="J12" i="12" s="1"/>
  <c r="I26" i="11"/>
  <c r="E29" i="14"/>
  <c r="E29" i="13"/>
  <c r="E38" i="13"/>
  <c r="I5" i="11"/>
  <c r="J5" i="12" s="1"/>
  <c r="I14" i="11"/>
  <c r="I23" i="11"/>
  <c r="I20" i="11"/>
  <c r="J20" i="12" s="1"/>
  <c r="I7" i="11"/>
  <c r="I33" i="11"/>
  <c r="C38" i="13"/>
  <c r="I25" i="11"/>
  <c r="I11" i="11"/>
  <c r="J11" i="12" s="1"/>
  <c r="I31" i="11"/>
  <c r="I10" i="11"/>
  <c r="J10" i="12" s="1"/>
  <c r="I32" i="11"/>
  <c r="I13" i="11"/>
  <c r="I38" i="11"/>
  <c r="C23" i="11"/>
  <c r="C38" i="14"/>
  <c r="C23" i="13"/>
  <c r="H23" i="11"/>
  <c r="E38" i="14"/>
  <c r="I15" i="11"/>
  <c r="I24" i="11"/>
  <c r="C37" i="11"/>
  <c r="C37" i="14"/>
  <c r="C37" i="13"/>
  <c r="I8" i="12"/>
  <c r="H38" i="9"/>
  <c r="H38" i="11" s="1"/>
  <c r="H37" i="14"/>
  <c r="H6" i="8"/>
  <c r="H22" i="8" s="1"/>
  <c r="H25" i="8" s="1"/>
  <c r="G9" i="8"/>
  <c r="H23" i="14"/>
  <c r="H23" i="13"/>
  <c r="H37" i="13"/>
  <c r="F10" i="12"/>
  <c r="G10" i="12"/>
  <c r="F37" i="11"/>
  <c r="F37" i="14"/>
  <c r="F37" i="13"/>
  <c r="F29" i="9"/>
  <c r="F23" i="11"/>
  <c r="F23" i="13"/>
  <c r="F23" i="14"/>
  <c r="F38" i="9"/>
  <c r="D23" i="14"/>
  <c r="D38" i="9"/>
  <c r="D23" i="13"/>
  <c r="D23" i="11"/>
  <c r="D29" i="9"/>
  <c r="D37" i="14"/>
  <c r="D37" i="13"/>
  <c r="D37" i="11"/>
  <c r="D10" i="12"/>
  <c r="E10" i="12"/>
  <c r="I8" i="8"/>
  <c r="H24" i="8"/>
  <c r="H27" i="8" s="1"/>
  <c r="I7" i="8"/>
  <c r="J7" i="8" s="1"/>
  <c r="H23" i="8"/>
  <c r="H26" i="8" s="1"/>
  <c r="G29" i="13"/>
  <c r="G29" i="11"/>
  <c r="G29" i="14"/>
  <c r="H29" i="13"/>
  <c r="H29" i="14"/>
  <c r="H29" i="11"/>
  <c r="G38" i="11"/>
  <c r="G38" i="13"/>
  <c r="G38" i="14"/>
  <c r="I10" i="12" l="1"/>
  <c r="I4" i="12"/>
  <c r="I5" i="12"/>
  <c r="I16" i="12"/>
  <c r="C29" i="14"/>
  <c r="I12" i="12"/>
  <c r="I7" i="12"/>
  <c r="J7" i="12"/>
  <c r="I17" i="12"/>
  <c r="J17" i="12"/>
  <c r="I13" i="12"/>
  <c r="J13" i="12"/>
  <c r="C29" i="11"/>
  <c r="I6" i="12"/>
  <c r="J6" i="12"/>
  <c r="J8" i="8"/>
  <c r="I20" i="12"/>
  <c r="I11" i="12"/>
  <c r="H38" i="13"/>
  <c r="H38" i="14"/>
  <c r="I6" i="8"/>
  <c r="I22" i="8" s="1"/>
  <c r="I25" i="8" s="1"/>
  <c r="F38" i="14"/>
  <c r="F38" i="11"/>
  <c r="F38" i="13"/>
  <c r="F29" i="11"/>
  <c r="F29" i="14"/>
  <c r="F29" i="13"/>
  <c r="D38" i="11"/>
  <c r="D38" i="14"/>
  <c r="D38" i="13"/>
  <c r="D29" i="11"/>
  <c r="D29" i="14"/>
  <c r="D29" i="13"/>
  <c r="H9" i="8"/>
  <c r="I23" i="8"/>
  <c r="I24" i="8"/>
  <c r="I27" i="8" s="1"/>
  <c r="J24" i="8" l="1"/>
  <c r="J27" i="8" s="1"/>
  <c r="I26" i="8"/>
  <c r="I9" i="8"/>
  <c r="K37" i="8" l="1"/>
  <c r="L37" i="8" s="1"/>
  <c r="M37" i="8" s="1"/>
  <c r="N37" i="8" l="1"/>
  <c r="O37" i="8"/>
  <c r="J23" i="8"/>
  <c r="J26" i="8" s="1"/>
  <c r="J6" i="8"/>
  <c r="J22" i="8" s="1"/>
  <c r="J25" i="8" s="1"/>
  <c r="K7" i="8"/>
  <c r="K8" i="8"/>
  <c r="J9" i="8" l="1"/>
  <c r="P37" i="8"/>
  <c r="K23" i="8"/>
  <c r="K26" i="8" s="1"/>
  <c r="L7" i="8"/>
  <c r="K6" i="8"/>
  <c r="L8" i="8"/>
  <c r="K24" i="8"/>
  <c r="K27" i="8" s="1"/>
  <c r="K9" i="8" l="1"/>
  <c r="K22" i="8"/>
  <c r="K25" i="8" s="1"/>
  <c r="L23" i="8"/>
  <c r="L26" i="8" s="1"/>
  <c r="M7" i="8"/>
  <c r="O7" i="8" s="1"/>
  <c r="L6" i="8"/>
  <c r="L22" i="8" s="1"/>
  <c r="M8" i="8"/>
  <c r="L24" i="8"/>
  <c r="L27" i="8" s="1"/>
  <c r="N8" i="8" l="1"/>
  <c r="O8" i="8"/>
  <c r="L25" i="8"/>
  <c r="M24" i="8"/>
  <c r="M27" i="8" s="1"/>
  <c r="L9" i="8"/>
  <c r="M23" i="8"/>
  <c r="M26" i="8" s="1"/>
  <c r="N7" i="8"/>
  <c r="M6" i="8"/>
  <c r="M22" i="8" s="1"/>
  <c r="M25" i="8" s="1"/>
  <c r="M9" i="8" l="1"/>
  <c r="N23" i="8"/>
  <c r="N26" i="8" s="1"/>
  <c r="N6" i="8"/>
  <c r="N22" i="8" s="1"/>
  <c r="N25" i="8" s="1"/>
  <c r="N24" i="8"/>
  <c r="N27" i="8" s="1"/>
  <c r="N9" i="8" l="1"/>
  <c r="O23" i="8"/>
  <c r="O26" i="8" s="1"/>
  <c r="P7" i="8"/>
  <c r="O6" i="8"/>
  <c r="O22" i="8" s="1"/>
  <c r="O25" i="8" s="1"/>
  <c r="P8" i="8"/>
  <c r="P24" i="8" s="1"/>
  <c r="O24" i="8"/>
  <c r="O27" i="8" s="1"/>
  <c r="P27" i="8" l="1"/>
  <c r="O9" i="8"/>
  <c r="P23" i="8"/>
  <c r="P26" i="8" s="1"/>
  <c r="P6" i="8"/>
  <c r="P22" i="8" s="1"/>
  <c r="P25" i="8" s="1"/>
  <c r="P9" i="8" l="1"/>
  <c r="N30" i="8" l="1"/>
  <c r="N31" i="8" l="1"/>
  <c r="N34" i="8"/>
  <c r="N35" i="8" s="1"/>
  <c r="K34" i="8" l="1"/>
  <c r="L35" i="8" s="1"/>
  <c r="K31" i="8"/>
  <c r="L31" i="8"/>
  <c r="K35" i="8" l="1"/>
</calcChain>
</file>

<file path=xl/sharedStrings.xml><?xml version="1.0" encoding="utf-8"?>
<sst xmlns="http://schemas.openxmlformats.org/spreadsheetml/2006/main" count="241" uniqueCount="82">
  <si>
    <t>Table 1: Angola: Selected Macroeconomic Indicators</t>
  </si>
  <si>
    <t>World, real GDP, percent change</t>
  </si>
  <si>
    <t>Real GDP, (billions of Kwz, 2002 prices)</t>
  </si>
  <si>
    <t>Oil</t>
  </si>
  <si>
    <t>Non-Oil</t>
  </si>
  <si>
    <t>Real GDP, percent change</t>
  </si>
  <si>
    <t>Nominal GDP (billions of Kwz)</t>
  </si>
  <si>
    <t>Nominal GDP, percent change</t>
  </si>
  <si>
    <t>GDP price deflator</t>
  </si>
  <si>
    <t>GDP price deflator, percent change</t>
  </si>
  <si>
    <t>Oil production, daily (millions of barrels)</t>
  </si>
  <si>
    <t>Oil production, annual (milllions of barrels)</t>
  </si>
  <si>
    <t>Percent change</t>
  </si>
  <si>
    <t>Average oil price per barrel (US$)</t>
  </si>
  <si>
    <t>Oil (crude) export receipts fob (US$ billions)</t>
  </si>
  <si>
    <t>CPI, Index 2000=100</t>
  </si>
  <si>
    <t>Exchange Rate, Kwz per USD, average</t>
  </si>
  <si>
    <t>Revenues</t>
  </si>
  <si>
    <t>Tax</t>
  </si>
  <si>
    <r>
      <t xml:space="preserve">Oil </t>
    </r>
    <r>
      <rPr>
        <vertAlign val="superscript"/>
        <sz val="11"/>
        <color indexed="8"/>
        <rFont val="Times New Roman"/>
        <family val="1"/>
      </rPr>
      <t>1</t>
    </r>
  </si>
  <si>
    <t>Other</t>
  </si>
  <si>
    <t>Expenditures</t>
  </si>
  <si>
    <t xml:space="preserve">   Current</t>
  </si>
  <si>
    <t>Remuneration</t>
  </si>
  <si>
    <t>Goods and Services</t>
  </si>
  <si>
    <t>of which: oil related</t>
  </si>
  <si>
    <t>of which: non-oil related</t>
  </si>
  <si>
    <t>Current Transfers</t>
  </si>
  <si>
    <t>Capital</t>
  </si>
  <si>
    <t>Current balance</t>
  </si>
  <si>
    <t>Overall balance (commitment basis)</t>
  </si>
  <si>
    <t>Change in arrears</t>
  </si>
  <si>
    <t>Domestic</t>
  </si>
  <si>
    <t>External</t>
  </si>
  <si>
    <t>Overall balance (cash basis)</t>
  </si>
  <si>
    <t>Net financing</t>
  </si>
  <si>
    <t xml:space="preserve">   Net domestic financing</t>
  </si>
  <si>
    <t xml:space="preserve">   Net external financing</t>
  </si>
  <si>
    <t>Memorandum Items</t>
  </si>
  <si>
    <t>Non-oil revenues</t>
  </si>
  <si>
    <t>Primary non-oil balance</t>
  </si>
  <si>
    <t>Non-oil balance</t>
  </si>
  <si>
    <r>
      <rPr>
        <vertAlign val="superscript"/>
        <sz val="11"/>
        <color indexed="8"/>
        <rFont val="Times New Roman"/>
        <family val="1"/>
      </rPr>
      <t>1</t>
    </r>
    <r>
      <rPr>
        <sz val="11"/>
        <color indexed="8"/>
        <rFont val="Times New Roman"/>
        <family val="1"/>
      </rPr>
      <t xml:space="preserve"> Oil revenue obligations.</t>
    </r>
  </si>
  <si>
    <t>Composition of revenues and expenditures</t>
  </si>
  <si>
    <r>
      <rPr>
        <vertAlign val="superscript"/>
        <sz val="11"/>
        <color indexed="8"/>
        <rFont val="Times New Roman"/>
        <family val="1"/>
      </rPr>
      <t>1</t>
    </r>
    <r>
      <rPr>
        <sz val="11"/>
        <color indexed="8"/>
        <rFont val="Times New Roman"/>
        <family val="1"/>
      </rPr>
      <t xml:space="preserve"> Oil revenues due.</t>
    </r>
  </si>
  <si>
    <t>Percent of GDP</t>
  </si>
  <si>
    <t>Percent of Non-Oil GDP</t>
  </si>
  <si>
    <t>Table of Contents</t>
  </si>
  <si>
    <t>Billions of Kwanzas</t>
  </si>
  <si>
    <t>1,66</t>
  </si>
  <si>
    <t>Billions of Kwanza, percent change</t>
  </si>
  <si>
    <t>Billions of kwanza at constant 2000 prices</t>
  </si>
  <si>
    <t>Billions of kwanza at constant 2000 prices, percent change</t>
  </si>
  <si>
    <t>Real oil GDP, percent of real GDP</t>
  </si>
  <si>
    <t>Nominal oil GDP, percent of nominal GDP</t>
  </si>
  <si>
    <t>Interest Payments Due</t>
  </si>
  <si>
    <t>Notes</t>
  </si>
  <si>
    <t>Non-oil current balance</t>
  </si>
  <si>
    <t>Subsidies</t>
  </si>
  <si>
    <t>Table 2: Angola: Fiscal Accounts, 2006-15, Millions of Kwanza</t>
  </si>
  <si>
    <t>Table 3: Angola: Fiscal Accounts, 2007-15, Millions of Kwanza, percent change</t>
  </si>
  <si>
    <t>Table 4: Angola: Fiscal Accounts, 2006-15, Composition of revenues and expenditures</t>
  </si>
  <si>
    <t>Table 5: Angola: Fiscal Accounts, 2006-15, Millions of kwanza at constant 2000 prices</t>
  </si>
  <si>
    <t>Table 6: Angola: Fiscal Accounts, 2007-15, Millions of kwanza at constant 2000 prices, percent change</t>
  </si>
  <si>
    <t>Table 7: Angola: Fiscal Accounts, 2006-15, Percent of GDP</t>
  </si>
  <si>
    <t>Table 8: Angola: Fiscal Accounts, 2006-15, Percent of Non-Oil GDP</t>
  </si>
  <si>
    <t>Angola: The 2015 Government Budget</t>
  </si>
  <si>
    <t>GDP data is based on the old national accounts.</t>
  </si>
  <si>
    <t>2018 OGE</t>
  </si>
  <si>
    <t>-</t>
  </si>
  <si>
    <t>Table 1: Angola: Selected Macroeconomic Indicators; 2006-18</t>
  </si>
  <si>
    <t>2017 Prel</t>
  </si>
  <si>
    <t>2017 OGE</t>
  </si>
  <si>
    <t>Table 2: Angola: Fiscal Accounts, 2006-18</t>
  </si>
  <si>
    <t>Table 3: Angola: Fiscal Accounts, 2007-18</t>
  </si>
  <si>
    <t>Table 4: Angola: Fiscal Accounts, 2006-18</t>
  </si>
  <si>
    <t>Table 5: Angola: Fiscal Accounts, 2006-18</t>
  </si>
  <si>
    <t>Table 6: Angola: Fiscal Accounts, 2007-18</t>
  </si>
  <si>
    <t>Table 7: Angola: Fiscal Accounts, 2006-18</t>
  </si>
  <si>
    <t>Table 8: Angola: Fiscal Accounts, 2006-18</t>
  </si>
  <si>
    <t>Source: Government of Angola Budget, IMF staff reports.</t>
  </si>
  <si>
    <t>2016 Prel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</si>
</sst>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4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0.0"/>
    <numFmt numFmtId="166" formatCode="#,##0.0"/>
    <numFmt numFmtId="167" formatCode="0.000"/>
    <numFmt numFmtId="168" formatCode="[$$-1009]#,##0.00;\-[$$-1009]#,##0.00"/>
    <numFmt numFmtId="169" formatCode="&quot;   &quot;@"/>
    <numFmt numFmtId="170" formatCode="&quot;      &quot;@"/>
    <numFmt numFmtId="171" formatCode="&quot;         &quot;@"/>
    <numFmt numFmtId="172" formatCode="&quot;            &quot;@"/>
    <numFmt numFmtId="173" formatCode="&quot;               &quot;@"/>
    <numFmt numFmtId="174" formatCode="#,##0;[Red]\(#,##0\)"/>
    <numFmt numFmtId="175" formatCode="_-* #,##0.00_-;_-* #,##0.00\-;_-* &quot;-&quot;??_-;_-@_-"/>
    <numFmt numFmtId="176" formatCode="&quot;£&quot;#,##0;\-&quot;£&quot;#,##0"/>
    <numFmt numFmtId="177" formatCode="#,##0.00\ &quot;F&quot;;\-#,##0.00\ &quot;F&quot;"/>
    <numFmt numFmtId="178" formatCode="General_)"/>
    <numFmt numFmtId="179" formatCode="#,#00"/>
    <numFmt numFmtId="180" formatCode="#,"/>
    <numFmt numFmtId="181" formatCode="0_)"/>
    <numFmt numFmtId="182" formatCode="_-* #,##0\ _F_-;\-* #,##0\ _F_-;_-* &quot;-&quot;\ _F_-;_-@_-"/>
    <numFmt numFmtId="183" formatCode="&quot;Cr$&quot;#,##0_);[Red]\(&quot;Cr$&quot;#,##0\)"/>
    <numFmt numFmtId="184" formatCode="&quot;Cr$&quot;#,##0.00_);[Red]\(&quot;Cr$&quot;#,##0.00\)"/>
    <numFmt numFmtId="185" formatCode="\$#,"/>
    <numFmt numFmtId="186" formatCode="#,##0&quot; FB&quot;;[Red]\-#,##0&quot; FB&quot;"/>
    <numFmt numFmtId="187" formatCode="#,##0.00&quot; FB&quot;;[Red]\-#,##0.00&quot; FB&quot;"/>
    <numFmt numFmtId="188" formatCode="&quot;$&quot;#,#00"/>
    <numFmt numFmtId="189" formatCode="&quot;$&quot;#,"/>
    <numFmt numFmtId="190" formatCode="ddd\ d\-mmm\-yy"/>
    <numFmt numFmtId="191" formatCode="[&gt;=0.05]#,##0.0;[&lt;=-0.05]\-#,##0.0;?0.0"/>
    <numFmt numFmtId="192" formatCode="[&gt;=0.05]\(#,##0.0\);[&lt;=-0.05]\(\-#,##0.0\);?\(\-\-\)"/>
    <numFmt numFmtId="193" formatCode="[&gt;=0.05]\(#,##0.0\);[&lt;=-0.05]\(\-#,##0.0\);\(\-\-\);\(@\)"/>
    <numFmt numFmtId="194" formatCode="[Black]#,##0.0;[Black]\-#,##0.0;;"/>
    <numFmt numFmtId="195" formatCode="[Black][&gt;0.05]#,##0.0;[Black][&lt;-0.05]\-#,##0.0;;"/>
    <numFmt numFmtId="196" formatCode="[Black][&gt;0.5]#,##0;[Black][&lt;-0.5]\-#,##0;;"/>
    <numFmt numFmtId="197" formatCode="%#,#00"/>
    <numFmt numFmtId="198" formatCode="#.##000"/>
    <numFmt numFmtId="199" formatCode="dd\-mmm\-yy_)"/>
    <numFmt numFmtId="200" formatCode="#,##0.0____"/>
    <numFmt numFmtId="201" formatCode="#,##0_)"/>
    <numFmt numFmtId="202" formatCode="#.##0,"/>
    <numFmt numFmtId="203" formatCode="#,##0.000000"/>
    <numFmt numFmtId="204" formatCode="\(\$#,###\)"/>
    <numFmt numFmtId="205" formatCode="General\ \ \ \ \ \ "/>
    <numFmt numFmtId="206" formatCode="0.0\ \ \ \ \ \ \ \ "/>
    <numFmt numFmtId="207" formatCode="mmmm\ yyyy"/>
    <numFmt numFmtId="208" formatCode="_-* #,##0\ &quot;к.&quot;_-;\-* #,##0\ &quot;к.&quot;_-;_-* &quot;-&quot;\ &quot;к.&quot;_-;_-@_-"/>
    <numFmt numFmtId="209" formatCode="_-* #,##0.00\ &quot;к.&quot;_-;\-* #,##0.00\ &quot;к.&quot;_-;_-* &quot;-&quot;??\ &quot;к.&quot;_-;_-@_-"/>
    <numFmt numFmtId="210" formatCode="_-* #,##0\ _к_._-;\-* #,##0\ _к_._-;_-* &quot;-&quot;\ _к_._-;_-@_-"/>
    <numFmt numFmtId="211" formatCode="_-* #,##0.00\ _к_._-;\-* #,##0.00\ _к_._-;_-* &quot;-&quot;??\ _к_._-;_-@_-"/>
    <numFmt numFmtId="212" formatCode="#,##0.000"/>
  </numFmts>
  <fonts count="118">
    <font>
      <sz val="11"/>
      <color theme="1"/>
      <name val="Calibri"/>
      <family val="2"/>
      <scheme val="minor"/>
    </font>
    <font>
      <sz val="11"/>
      <color indexed="8"/>
      <name val="Times New Roman"/>
      <family val="1"/>
    </font>
    <font>
      <sz val="11"/>
      <name val="Times New Roman"/>
      <family val="1"/>
    </font>
    <font>
      <sz val="8"/>
      <name val="Courier"/>
      <family val="3"/>
    </font>
    <font>
      <vertAlign val="superscript"/>
      <sz val="11"/>
      <color indexed="8"/>
      <name val="Times New Roman"/>
      <family val="1"/>
    </font>
    <font>
      <sz val="10"/>
      <color indexed="8"/>
      <name val="MS Sans Serif"/>
      <family val="2"/>
    </font>
    <font>
      <sz val="10"/>
      <name val="Arial"/>
      <family val="2"/>
    </font>
    <font>
      <sz val="11"/>
      <name val="Tms Rmn"/>
    </font>
    <font>
      <sz val="11"/>
      <color indexed="8"/>
      <name val="Calibri"/>
      <family val="2"/>
    </font>
    <font>
      <sz val="9"/>
      <name val="Times New Roman"/>
      <family val="1"/>
    </font>
    <font>
      <sz val="11"/>
      <color indexed="9"/>
      <name val="Calibri"/>
      <family val="2"/>
    </font>
    <font>
      <sz val="10"/>
      <color indexed="10"/>
      <name val="Times New Roman"/>
      <family val="1"/>
    </font>
    <font>
      <sz val="11"/>
      <color indexed="20"/>
      <name val="Calibri"/>
      <family val="2"/>
    </font>
    <font>
      <sz val="12"/>
      <name val="±¼¸²Ã¼"/>
      <charset val="129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0"/>
      <color indexed="9"/>
      <name val="Times New Roman"/>
      <family val="1"/>
    </font>
    <font>
      <b/>
      <sz val="11"/>
      <color indexed="52"/>
      <name val="Calibri"/>
      <family val="2"/>
    </font>
    <font>
      <b/>
      <sz val="10"/>
      <color indexed="10"/>
      <name val="Times New Roman"/>
      <family val="1"/>
    </font>
    <font>
      <b/>
      <sz val="11"/>
      <color indexed="9"/>
      <name val="Calibri"/>
      <family val="2"/>
    </font>
    <font>
      <b/>
      <sz val="10"/>
      <name val="Arial"/>
      <family val="2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0"/>
      <color indexed="54"/>
      <name val="Verdana"/>
      <family val="2"/>
    </font>
    <font>
      <sz val="11"/>
      <color indexed="8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b/>
      <sz val="9"/>
      <name val="Arial"/>
      <family val="2"/>
    </font>
    <font>
      <sz val="9"/>
      <name val="Tms Rmn"/>
    </font>
    <font>
      <b/>
      <sz val="10"/>
      <color indexed="8"/>
      <name val="Times New Roman"/>
      <family val="1"/>
    </font>
    <font>
      <sz val="10"/>
      <name val="MS Sans Serif"/>
      <family val="2"/>
    </font>
    <font>
      <i/>
      <sz val="9"/>
      <color indexed="10"/>
      <name val="MS PGothic"/>
      <family val="2"/>
    </font>
    <font>
      <sz val="12"/>
      <name val="Helv"/>
    </font>
    <font>
      <i/>
      <sz val="11"/>
      <color indexed="23"/>
      <name val="Calibri"/>
      <family val="2"/>
    </font>
    <font>
      <sz val="14"/>
      <name val="Helv"/>
    </font>
    <font>
      <sz val="10"/>
      <color indexed="17"/>
      <name val="Times New Roman"/>
      <family val="1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8"/>
      <name val="Times New Roman"/>
      <family val="1"/>
    </font>
    <font>
      <b/>
      <sz val="13"/>
      <color indexed="56"/>
      <name val="Calibri"/>
      <family val="2"/>
    </font>
    <font>
      <b/>
      <sz val="11"/>
      <color indexed="8"/>
      <name val="Times New Roman"/>
      <family val="1"/>
    </font>
    <font>
      <b/>
      <sz val="11"/>
      <color indexed="56"/>
      <name val="Calibri"/>
      <family val="2"/>
    </font>
    <font>
      <b/>
      <sz val="1"/>
      <color indexed="8"/>
      <name val="Courier"/>
      <family val="3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2"/>
      <color indexed="12"/>
      <name val="Times New Roman"/>
      <family val="1"/>
    </font>
    <font>
      <u/>
      <sz val="10"/>
      <color indexed="36"/>
      <name val="Arial"/>
      <family val="2"/>
    </font>
    <font>
      <sz val="10"/>
      <name val="Arial Cyr"/>
      <charset val="204"/>
    </font>
    <font>
      <sz val="10"/>
      <color indexed="18"/>
      <name val="Times New Roman"/>
      <family val="1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u/>
      <sz val="10"/>
      <name val="Times New Roman"/>
      <family val="1"/>
    </font>
    <font>
      <sz val="9"/>
      <name val="Arial"/>
      <family val="2"/>
    </font>
    <font>
      <sz val="10"/>
      <name val="Arial CE"/>
      <charset val="238"/>
    </font>
    <font>
      <sz val="10"/>
      <color indexed="19"/>
      <name val="Times New Roman"/>
      <family val="1"/>
    </font>
    <font>
      <sz val="11"/>
      <color indexed="60"/>
      <name val="Calibri"/>
      <family val="2"/>
    </font>
    <font>
      <sz val="12"/>
      <name val="Arial"/>
      <family val="2"/>
    </font>
    <font>
      <sz val="10"/>
      <name val="Tms Rmn"/>
    </font>
    <font>
      <sz val="12"/>
      <name val="Tms Rmn"/>
    </font>
    <font>
      <i/>
      <sz val="10"/>
      <name val="Helv"/>
    </font>
    <font>
      <sz val="10"/>
      <color indexed="8"/>
      <name val="Arial"/>
      <family val="2"/>
    </font>
    <font>
      <b/>
      <sz val="10"/>
      <color indexed="9"/>
      <name val="Times New Roman"/>
      <family val="1"/>
    </font>
    <font>
      <b/>
      <sz val="11"/>
      <color indexed="63"/>
      <name val="Calibri"/>
      <family val="2"/>
    </font>
    <font>
      <b/>
      <sz val="11"/>
      <color indexed="18"/>
      <name val="Arial"/>
      <family val="2"/>
    </font>
    <font>
      <b/>
      <i/>
      <sz val="11"/>
      <color indexed="18"/>
      <name val="Arial"/>
      <family val="2"/>
    </font>
    <font>
      <sz val="12"/>
      <color indexed="9"/>
      <name val="MS Sans Serif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sz val="11"/>
      <color indexed="9"/>
      <name val="Arial"/>
      <family val="2"/>
    </font>
    <font>
      <b/>
      <sz val="11"/>
      <color indexed="18"/>
      <name val="Arial Narrow"/>
      <family val="2"/>
    </font>
    <font>
      <b/>
      <sz val="11"/>
      <color indexed="9"/>
      <name val="Arial Narrow"/>
      <family val="2"/>
    </font>
    <font>
      <sz val="11"/>
      <color indexed="18"/>
      <name val="Arial"/>
      <family val="2"/>
    </font>
    <font>
      <sz val="10"/>
      <color indexed="56"/>
      <name val="Arial"/>
      <family val="2"/>
    </font>
    <font>
      <sz val="10"/>
      <color indexed="18"/>
      <name val="Arial"/>
      <family val="2"/>
    </font>
    <font>
      <sz val="10"/>
      <color indexed="9"/>
      <name val="Arial"/>
      <family val="2"/>
    </font>
    <font>
      <sz val="12"/>
      <color indexed="56"/>
      <name val="Arial"/>
      <family val="2"/>
    </font>
    <font>
      <i/>
      <sz val="12"/>
      <color indexed="56"/>
      <name val="Arial"/>
      <family val="2"/>
    </font>
    <font>
      <sz val="11"/>
      <color indexed="56"/>
      <name val="Arial"/>
      <family val="2"/>
    </font>
    <font>
      <i/>
      <sz val="11"/>
      <color indexed="56"/>
      <name val="Arial"/>
      <family val="2"/>
    </font>
    <font>
      <b/>
      <sz val="11"/>
      <color indexed="56"/>
      <name val="Arial"/>
      <family val="2"/>
    </font>
    <font>
      <b/>
      <i/>
      <sz val="11"/>
      <color indexed="56"/>
      <name val="Arial"/>
      <family val="2"/>
    </font>
    <font>
      <sz val="18"/>
      <color indexed="18"/>
      <name val="Arial"/>
      <family val="2"/>
    </font>
    <font>
      <sz val="11"/>
      <color indexed="10"/>
      <name val="Arial"/>
      <family val="2"/>
    </font>
    <font>
      <b/>
      <sz val="18"/>
      <color indexed="8"/>
      <name val="Cambria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12"/>
      <name val="Comic Sans MS"/>
      <family val="4"/>
    </font>
    <font>
      <sz val="10"/>
      <name val="Comic Sans MS"/>
      <family val="4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u/>
      <sz val="10"/>
      <color indexed="36"/>
      <name val="Arial Cyr"/>
      <charset val="204"/>
    </font>
    <font>
      <sz val="10"/>
      <name val="Arial (Arabic)"/>
      <charset val="178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8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Times New Roman"/>
      <family val="1"/>
    </font>
    <font>
      <sz val="11"/>
      <name val="Calibri"/>
      <family val="2"/>
      <scheme val="minor"/>
    </font>
    <font>
      <sz val="11"/>
      <color rgb="FF0070C0"/>
      <name val="Times New Roman"/>
      <family val="1"/>
    </font>
    <font>
      <sz val="11"/>
      <color rgb="FF0070C0"/>
      <name val="Calibri"/>
      <family val="2"/>
      <scheme val="minor"/>
    </font>
    <font>
      <b/>
      <sz val="14"/>
      <color theme="1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  <b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43"/>
      </patternFill>
    </fill>
    <fill>
      <patternFill patternType="solid">
        <fgColor indexed="43"/>
      </patternFill>
    </fill>
    <fill>
      <patternFill patternType="solid">
        <fgColor indexed="26"/>
        <bgColor indexed="26"/>
      </patternFill>
    </fill>
    <fill>
      <patternFill patternType="solid">
        <fgColor indexed="26"/>
      </patternFill>
    </fill>
    <fill>
      <patternFill patternType="solid">
        <fgColor indexed="8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54"/>
        <bgColor indexed="41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1"/>
      </bottom>
      <diagonal/>
    </border>
    <border>
      <left style="thin">
        <color indexed="31"/>
      </left>
      <right style="thin">
        <color indexed="62"/>
      </right>
      <top style="thin">
        <color indexed="31"/>
      </top>
      <bottom style="thin">
        <color indexed="6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11"/>
      </left>
      <right style="double">
        <color indexed="11"/>
      </right>
      <top style="double">
        <color indexed="11"/>
      </top>
      <bottom style="double">
        <color indexed="1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/>
      <top/>
      <bottom style="thick">
        <color indexed="4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78">
    <xf numFmtId="0" fontId="0" fillId="0" borderId="0"/>
    <xf numFmtId="168" fontId="5" fillId="0" borderId="0"/>
    <xf numFmtId="168" fontId="6" fillId="0" borderId="0"/>
    <xf numFmtId="169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68" fontId="8" fillId="2" borderId="0" applyNumberFormat="0" applyBorder="0" applyAlignment="0" applyProtection="0"/>
    <xf numFmtId="168" fontId="8" fillId="3" borderId="0" applyNumberFormat="0" applyBorder="0" applyAlignment="0" applyProtection="0"/>
    <xf numFmtId="168" fontId="8" fillId="4" borderId="0" applyNumberFormat="0" applyBorder="0" applyAlignment="0" applyProtection="0"/>
    <xf numFmtId="168" fontId="8" fillId="5" borderId="0" applyNumberFormat="0" applyBorder="0" applyAlignment="0" applyProtection="0"/>
    <xf numFmtId="168" fontId="8" fillId="6" borderId="0" applyNumberFormat="0" applyBorder="0" applyAlignment="0" applyProtection="0"/>
    <xf numFmtId="168" fontId="8" fillId="7" borderId="0" applyNumberFormat="0" applyBorder="0" applyAlignment="0" applyProtection="0"/>
    <xf numFmtId="171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68" fontId="8" fillId="8" borderId="0" applyNumberFormat="0" applyBorder="0" applyAlignment="0" applyProtection="0"/>
    <xf numFmtId="168" fontId="8" fillId="9" borderId="0" applyNumberFormat="0" applyBorder="0" applyAlignment="0" applyProtection="0"/>
    <xf numFmtId="168" fontId="8" fillId="10" borderId="0" applyNumberFormat="0" applyBorder="0" applyAlignment="0" applyProtection="0"/>
    <xf numFmtId="168" fontId="8" fillId="5" borderId="0" applyNumberFormat="0" applyBorder="0" applyAlignment="0" applyProtection="0"/>
    <xf numFmtId="168" fontId="8" fillId="8" borderId="0" applyNumberFormat="0" applyBorder="0" applyAlignment="0" applyProtection="0"/>
    <xf numFmtId="168" fontId="8" fillId="11" borderId="0" applyNumberFormat="0" applyBorder="0" applyAlignment="0" applyProtection="0"/>
    <xf numFmtId="173" fontId="9" fillId="0" borderId="0" applyFont="0" applyFill="0" applyBorder="0" applyAlignment="0" applyProtection="0"/>
    <xf numFmtId="168" fontId="10" fillId="12" borderId="0" applyNumberFormat="0" applyBorder="0" applyAlignment="0" applyProtection="0"/>
    <xf numFmtId="168" fontId="10" fillId="9" borderId="0" applyNumberFormat="0" applyBorder="0" applyAlignment="0" applyProtection="0"/>
    <xf numFmtId="168" fontId="10" fillId="10" borderId="0" applyNumberFormat="0" applyBorder="0" applyAlignment="0" applyProtection="0"/>
    <xf numFmtId="168" fontId="10" fillId="13" borderId="0" applyNumberFormat="0" applyBorder="0" applyAlignment="0" applyProtection="0"/>
    <xf numFmtId="168" fontId="10" fillId="14" borderId="0" applyNumberFormat="0" applyBorder="0" applyAlignment="0" applyProtection="0"/>
    <xf numFmtId="168" fontId="10" fillId="15" borderId="0" applyNumberFormat="0" applyBorder="0" applyAlignment="0" applyProtection="0"/>
    <xf numFmtId="168" fontId="10" fillId="16" borderId="0" applyNumberFormat="0" applyBorder="0" applyAlignment="0" applyProtection="0"/>
    <xf numFmtId="168" fontId="10" fillId="17" borderId="0" applyNumberFormat="0" applyBorder="0" applyAlignment="0" applyProtection="0"/>
    <xf numFmtId="168" fontId="10" fillId="18" borderId="0" applyNumberFormat="0" applyBorder="0" applyAlignment="0" applyProtection="0"/>
    <xf numFmtId="168" fontId="10" fillId="13" borderId="0" applyNumberFormat="0" applyBorder="0" applyAlignment="0" applyProtection="0"/>
    <xf numFmtId="168" fontId="10" fillId="14" borderId="0" applyNumberFormat="0" applyBorder="0" applyAlignment="0" applyProtection="0"/>
    <xf numFmtId="168" fontId="10" fillId="19" borderId="0" applyNumberFormat="0" applyBorder="0" applyAlignment="0" applyProtection="0"/>
    <xf numFmtId="168" fontId="6" fillId="0" borderId="0"/>
    <xf numFmtId="168" fontId="11" fillId="20" borderId="0" applyNumberFormat="0" applyBorder="0" applyAlignment="0" applyProtection="0"/>
    <xf numFmtId="168" fontId="11" fillId="20" borderId="0" applyNumberFormat="0" applyBorder="0" applyAlignment="0" applyProtection="0"/>
    <xf numFmtId="168" fontId="12" fillId="3" borderId="0" applyNumberFormat="0" applyBorder="0" applyAlignment="0" applyProtection="0"/>
    <xf numFmtId="168" fontId="13" fillId="0" borderId="0"/>
    <xf numFmtId="2" fontId="14" fillId="0" borderId="0">
      <protection locked="0"/>
    </xf>
    <xf numFmtId="2" fontId="15" fillId="0" borderId="0">
      <protection locked="0"/>
    </xf>
    <xf numFmtId="168" fontId="14" fillId="0" borderId="0">
      <protection locked="0"/>
    </xf>
    <xf numFmtId="168" fontId="14" fillId="0" borderId="0">
      <protection locked="0"/>
    </xf>
    <xf numFmtId="168" fontId="16" fillId="8" borderId="2" applyNumberFormat="0" applyAlignment="0" applyProtection="0"/>
    <xf numFmtId="168" fontId="16" fillId="8" borderId="2" applyNumberFormat="0" applyAlignment="0" applyProtection="0"/>
    <xf numFmtId="168" fontId="17" fillId="21" borderId="1" applyNumberFormat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9" fillId="22" borderId="3" applyNumberFormat="0" applyAlignment="0" applyProtection="0"/>
    <xf numFmtId="168" fontId="20" fillId="0" borderId="0"/>
    <xf numFmtId="174" fontId="6" fillId="0" borderId="0"/>
    <xf numFmtId="168" fontId="21" fillId="23" borderId="4">
      <alignment horizontal="right" vertical="center"/>
    </xf>
    <xf numFmtId="168" fontId="22" fillId="23" borderId="4">
      <alignment horizontal="right" vertical="center"/>
    </xf>
    <xf numFmtId="168" fontId="6" fillId="23" borderId="5"/>
    <xf numFmtId="168" fontId="23" fillId="24" borderId="4">
      <alignment horizontal="center" vertical="center"/>
    </xf>
    <xf numFmtId="168" fontId="21" fillId="23" borderId="4">
      <alignment horizontal="right" vertical="center"/>
    </xf>
    <xf numFmtId="168" fontId="6" fillId="23" borderId="0"/>
    <xf numFmtId="168" fontId="24" fillId="23" borderId="4">
      <alignment horizontal="left" vertical="center"/>
    </xf>
    <xf numFmtId="168" fontId="24" fillId="23" borderId="6">
      <alignment vertical="center"/>
    </xf>
    <xf numFmtId="168" fontId="25" fillId="23" borderId="7">
      <alignment vertical="center"/>
    </xf>
    <xf numFmtId="168" fontId="24" fillId="23" borderId="4"/>
    <xf numFmtId="168" fontId="22" fillId="23" borderId="4">
      <alignment horizontal="right" vertical="center"/>
    </xf>
    <xf numFmtId="168" fontId="26" fillId="25" borderId="4">
      <alignment horizontal="left" vertical="center"/>
    </xf>
    <xf numFmtId="168" fontId="26" fillId="25" borderId="4">
      <alignment horizontal="left" vertical="center"/>
    </xf>
    <xf numFmtId="168" fontId="27" fillId="23" borderId="4">
      <alignment horizontal="left" vertical="center"/>
    </xf>
    <xf numFmtId="168" fontId="28" fillId="23" borderId="5"/>
    <xf numFmtId="168" fontId="23" fillId="26" borderId="4">
      <alignment horizontal="left" vertical="center"/>
    </xf>
    <xf numFmtId="41" fontId="29" fillId="0" borderId="0" applyFont="0" applyFill="0" applyBorder="0" applyAlignment="0" applyProtection="0"/>
    <xf numFmtId="41" fontId="29" fillId="0" borderId="0" applyFont="0" applyFill="0" applyBorder="0" applyAlignment="0" applyProtection="0"/>
    <xf numFmtId="41" fontId="29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0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5" fontId="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ill="0" applyBorder="0" applyAlignment="0" applyProtection="0"/>
    <xf numFmtId="44" fontId="29" fillId="0" borderId="0" applyFont="0" applyFill="0" applyBorder="0" applyAlignment="0" applyProtection="0"/>
    <xf numFmtId="5" fontId="6" fillId="0" borderId="0" applyFont="0" applyFill="0" applyBorder="0" applyAlignment="0" applyProtection="0"/>
    <xf numFmtId="176" fontId="30" fillId="0" borderId="0" applyFill="0" applyBorder="0" applyAlignment="0" applyProtection="0"/>
    <xf numFmtId="2" fontId="14" fillId="0" borderId="0">
      <protection locked="0"/>
    </xf>
    <xf numFmtId="168" fontId="6" fillId="0" borderId="0" applyFont="0" applyFill="0" applyBorder="0" applyAlignment="0" applyProtection="0"/>
    <xf numFmtId="168" fontId="30" fillId="0" borderId="0" applyNumberFormat="0" applyFill="0" applyBorder="0" applyAlignment="0" applyProtection="0"/>
    <xf numFmtId="15" fontId="31" fillId="0" borderId="0"/>
    <xf numFmtId="168" fontId="29" fillId="0" borderId="0"/>
    <xf numFmtId="168" fontId="29" fillId="0" borderId="0"/>
    <xf numFmtId="165" fontId="32" fillId="0" borderId="0"/>
    <xf numFmtId="168" fontId="33" fillId="27" borderId="0" applyNumberFormat="0" applyBorder="0" applyAlignment="0" applyProtection="0"/>
    <xf numFmtId="168" fontId="33" fillId="28" borderId="0" applyNumberFormat="0" applyBorder="0" applyAlignment="0" applyProtection="0"/>
    <xf numFmtId="168" fontId="33" fillId="28" borderId="0" applyNumberFormat="0" applyBorder="0" applyAlignment="0" applyProtection="0"/>
    <xf numFmtId="177" fontId="34" fillId="0" borderId="8">
      <alignment horizontal="center"/>
    </xf>
    <xf numFmtId="44" fontId="35" fillId="0" borderId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8" fontId="36" fillId="0" borderId="0"/>
    <xf numFmtId="168" fontId="37" fillId="0" borderId="0" applyNumberForma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8" fontId="34" fillId="0" borderId="0"/>
    <xf numFmtId="168" fontId="14" fillId="0" borderId="0">
      <protection locked="0"/>
    </xf>
    <xf numFmtId="179" fontId="14" fillId="0" borderId="0">
      <protection locked="0"/>
    </xf>
    <xf numFmtId="2" fontId="6" fillId="0" borderId="0" applyFont="0" applyFill="0" applyBorder="0" applyAlignment="0" applyProtection="0"/>
    <xf numFmtId="2" fontId="30" fillId="0" borderId="0" applyFill="0" applyBorder="0" applyAlignment="0" applyProtection="0"/>
    <xf numFmtId="168" fontId="38" fillId="0" borderId="0"/>
    <xf numFmtId="179" fontId="14" fillId="0" borderId="0">
      <protection locked="0"/>
    </xf>
    <xf numFmtId="168" fontId="39" fillId="29" borderId="0" applyNumberFormat="0" applyBorder="0" applyAlignment="0" applyProtection="0"/>
    <xf numFmtId="168" fontId="39" fillId="29" borderId="0" applyNumberFormat="0" applyBorder="0" applyAlignment="0" applyProtection="0"/>
    <xf numFmtId="168" fontId="40" fillId="4" borderId="0" applyNumberFormat="0" applyBorder="0" applyAlignment="0" applyProtection="0"/>
    <xf numFmtId="37" fontId="29" fillId="0" borderId="0" applyNumberFormat="0" applyFont="0" applyFill="0"/>
    <xf numFmtId="37" fontId="29" fillId="0" borderId="0" applyNumberFormat="0" applyFont="0" applyFill="0"/>
    <xf numFmtId="38" fontId="41" fillId="26" borderId="0" applyNumberFormat="0" applyBorder="0" applyAlignment="0" applyProtection="0"/>
    <xf numFmtId="168" fontId="42" fillId="0" borderId="0"/>
    <xf numFmtId="168" fontId="42" fillId="0" borderId="9" applyNumberFormat="0" applyAlignment="0" applyProtection="0">
      <alignment horizontal="left" vertical="center"/>
    </xf>
    <xf numFmtId="168" fontId="42" fillId="0" borderId="8">
      <alignment horizontal="left" vertical="center"/>
    </xf>
    <xf numFmtId="168" fontId="43" fillId="0" borderId="11" applyNumberFormat="0" applyFill="0" applyAlignment="0" applyProtection="0"/>
    <xf numFmtId="168" fontId="43" fillId="0" borderId="11" applyNumberFormat="0" applyFill="0" applyAlignment="0" applyProtection="0"/>
    <xf numFmtId="168" fontId="44" fillId="0" borderId="10" applyNumberFormat="0" applyFill="0" applyAlignment="0" applyProtection="0"/>
    <xf numFmtId="168" fontId="45" fillId="0" borderId="12" applyNumberFormat="0" applyFill="0" applyAlignment="0" applyProtection="0"/>
    <xf numFmtId="168" fontId="45" fillId="0" borderId="12" applyNumberFormat="0" applyFill="0" applyAlignment="0" applyProtection="0"/>
    <xf numFmtId="168" fontId="46" fillId="0" borderId="12" applyNumberFormat="0" applyFill="0" applyAlignment="0" applyProtection="0"/>
    <xf numFmtId="168" fontId="47" fillId="0" borderId="14" applyNumberFormat="0" applyFill="0" applyAlignment="0" applyProtection="0"/>
    <xf numFmtId="168" fontId="47" fillId="0" borderId="14" applyNumberFormat="0" applyFill="0" applyAlignment="0" applyProtection="0"/>
    <xf numFmtId="168" fontId="48" fillId="0" borderId="13" applyNumberFormat="0" applyFill="0" applyAlignment="0" applyProtection="0"/>
    <xf numFmtId="168" fontId="47" fillId="0" borderId="0" applyNumberFormat="0" applyFill="0" applyBorder="0" applyAlignment="0" applyProtection="0"/>
    <xf numFmtId="168" fontId="47" fillId="0" borderId="0" applyNumberFormat="0" applyFill="0" applyBorder="0" applyAlignment="0" applyProtection="0"/>
    <xf numFmtId="168" fontId="48" fillId="0" borderId="0" applyNumberFormat="0" applyFill="0" applyBorder="0" applyAlignment="0" applyProtection="0"/>
    <xf numFmtId="180" fontId="49" fillId="0" borderId="0">
      <protection locked="0"/>
    </xf>
    <xf numFmtId="180" fontId="49" fillId="0" borderId="0">
      <protection locked="0"/>
    </xf>
    <xf numFmtId="168" fontId="50" fillId="0" borderId="0" applyNumberFormat="0" applyFill="0" applyBorder="0" applyAlignment="0" applyProtection="0">
      <alignment vertical="top"/>
      <protection locked="0"/>
    </xf>
    <xf numFmtId="168" fontId="51" fillId="0" borderId="0" applyNumberFormat="0" applyFill="0" applyBorder="0" applyAlignment="0" applyProtection="0">
      <alignment vertical="top"/>
      <protection locked="0"/>
    </xf>
    <xf numFmtId="168" fontId="52" fillId="0" borderId="0" applyNumberFormat="0" applyFill="0" applyBorder="0" applyAlignment="0" applyProtection="0">
      <alignment vertical="top"/>
      <protection locked="0"/>
    </xf>
    <xf numFmtId="168" fontId="107" fillId="0" borderId="0" applyNumberFormat="0" applyFill="0" applyBorder="0" applyAlignment="0" applyProtection="0">
      <alignment vertical="top"/>
      <protection locked="0"/>
    </xf>
    <xf numFmtId="168" fontId="53" fillId="0" borderId="0" applyNumberFormat="0" applyFill="0" applyBorder="0" applyAlignment="0" applyProtection="0">
      <alignment vertical="top"/>
      <protection locked="0"/>
    </xf>
    <xf numFmtId="168" fontId="54" fillId="0" borderId="0" applyNumberFormat="0" applyFill="0" applyBorder="0" applyAlignment="0" applyProtection="0">
      <alignment vertical="top"/>
      <protection locked="0"/>
    </xf>
    <xf numFmtId="168" fontId="55" fillId="0" borderId="0"/>
    <xf numFmtId="166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10" fontId="41" fillId="23" borderId="4" applyNumberFormat="0" applyBorder="0" applyAlignment="0" applyProtection="0"/>
    <xf numFmtId="10" fontId="41" fillId="30" borderId="4" applyNumberFormat="0" applyBorder="0" applyAlignment="0" applyProtection="0"/>
    <xf numFmtId="168" fontId="56" fillId="6" borderId="15" applyNumberFormat="0" applyAlignment="0" applyProtection="0"/>
    <xf numFmtId="168" fontId="56" fillId="6" borderId="15" applyNumberFormat="0" applyAlignment="0" applyProtection="0"/>
    <xf numFmtId="168" fontId="57" fillId="7" borderId="1" applyNumberFormat="0" applyAlignment="0" applyProtection="0"/>
    <xf numFmtId="15" fontId="6" fillId="0" borderId="0"/>
    <xf numFmtId="168" fontId="20" fillId="0" borderId="0"/>
    <xf numFmtId="168" fontId="29" fillId="31" borderId="17" applyNumberFormat="0" applyFont="0" applyAlignment="0" applyProtection="0"/>
    <xf numFmtId="168" fontId="29" fillId="31" borderId="17" applyNumberFormat="0" applyFont="0" applyAlignment="0" applyProtection="0"/>
    <xf numFmtId="168" fontId="58" fillId="0" borderId="16" applyNumberFormat="0" applyFill="0" applyAlignment="0" applyProtection="0"/>
    <xf numFmtId="1" fontId="29" fillId="0" borderId="0" applyNumberFormat="0" applyAlignment="0">
      <alignment horizontal="center"/>
    </xf>
    <xf numFmtId="1" fontId="29" fillId="0" borderId="0" applyNumberFormat="0" applyAlignment="0">
      <alignment horizontal="center"/>
    </xf>
    <xf numFmtId="181" fontId="59" fillId="0" borderId="0" applyNumberFormat="0">
      <alignment horizontal="centerContinuous"/>
    </xf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82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83" fontId="34" fillId="0" borderId="0" applyFont="0" applyFill="0" applyBorder="0" applyAlignment="0" applyProtection="0"/>
    <xf numFmtId="184" fontId="34" fillId="0" borderId="0" applyFont="0" applyFill="0" applyBorder="0" applyAlignment="0" applyProtection="0"/>
    <xf numFmtId="185" fontId="14" fillId="0" borderId="0">
      <protection locked="0"/>
    </xf>
    <xf numFmtId="42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186" fontId="34" fillId="0" borderId="0" applyFont="0" applyFill="0" applyBorder="0" applyAlignment="0" applyProtection="0"/>
    <xf numFmtId="187" fontId="34" fillId="0" borderId="0" applyFont="0" applyFill="0" applyBorder="0" applyAlignment="0" applyProtection="0"/>
    <xf numFmtId="188" fontId="14" fillId="0" borderId="0">
      <protection locked="0"/>
    </xf>
    <xf numFmtId="189" fontId="14" fillId="0" borderId="0">
      <protection locked="0"/>
    </xf>
    <xf numFmtId="190" fontId="60" fillId="0" borderId="0"/>
    <xf numFmtId="168" fontId="61" fillId="0" borderId="0"/>
    <xf numFmtId="168" fontId="62" fillId="33" borderId="0" applyNumberFormat="0" applyBorder="0" applyAlignment="0" applyProtection="0"/>
    <xf numFmtId="168" fontId="62" fillId="33" borderId="0" applyNumberFormat="0" applyBorder="0" applyAlignment="0" applyProtection="0"/>
    <xf numFmtId="168" fontId="63" fillId="32" borderId="0" applyNumberFormat="0" applyBorder="0" applyAlignment="0" applyProtection="0"/>
    <xf numFmtId="168" fontId="64" fillId="0" borderId="0"/>
    <xf numFmtId="168" fontId="65" fillId="0" borderId="0"/>
    <xf numFmtId="168" fontId="65" fillId="0" borderId="0"/>
    <xf numFmtId="168" fontId="7" fillId="0" borderId="0"/>
    <xf numFmtId="168" fontId="66" fillId="0" borderId="0"/>
    <xf numFmtId="168" fontId="36" fillId="0" borderId="0"/>
    <xf numFmtId="168" fontId="66" fillId="0" borderId="0"/>
    <xf numFmtId="168" fontId="7" fillId="0" borderId="0"/>
    <xf numFmtId="168" fontId="36" fillId="0" borderId="0"/>
    <xf numFmtId="168" fontId="36" fillId="0" borderId="0"/>
    <xf numFmtId="168" fontId="7" fillId="0" borderId="0"/>
    <xf numFmtId="168" fontId="36" fillId="0" borderId="0"/>
    <xf numFmtId="168" fontId="36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8" fontId="29" fillId="0" borderId="0"/>
    <xf numFmtId="168" fontId="29" fillId="0" borderId="0"/>
    <xf numFmtId="168" fontId="29" fillId="0" borderId="0"/>
    <xf numFmtId="168" fontId="29" fillId="0" borderId="0"/>
    <xf numFmtId="168" fontId="106" fillId="0" borderId="0"/>
    <xf numFmtId="168" fontId="29" fillId="0" borderId="0"/>
    <xf numFmtId="168" fontId="30" fillId="0" borderId="0"/>
    <xf numFmtId="168" fontId="29" fillId="0" borderId="0"/>
    <xf numFmtId="168" fontId="29" fillId="0" borderId="0"/>
    <xf numFmtId="168" fontId="6" fillId="0" borderId="0"/>
    <xf numFmtId="168" fontId="29" fillId="0" borderId="0"/>
    <xf numFmtId="168" fontId="29" fillId="0" borderId="0"/>
    <xf numFmtId="168" fontId="29" fillId="0" borderId="0"/>
    <xf numFmtId="168" fontId="29" fillId="0" borderId="0"/>
    <xf numFmtId="168" fontId="29" fillId="0" borderId="0"/>
    <xf numFmtId="168" fontId="29" fillId="0" borderId="0"/>
    <xf numFmtId="168" fontId="29" fillId="0" borderId="0"/>
    <xf numFmtId="168" fontId="29" fillId="0" borderId="0"/>
    <xf numFmtId="168" fontId="29" fillId="0" borderId="0"/>
    <xf numFmtId="168" fontId="29" fillId="0" borderId="0"/>
    <xf numFmtId="168" fontId="29" fillId="0" borderId="0"/>
    <xf numFmtId="168" fontId="29" fillId="0" borderId="0"/>
    <xf numFmtId="168" fontId="30" fillId="0" borderId="0"/>
    <xf numFmtId="168" fontId="29" fillId="0" borderId="0"/>
    <xf numFmtId="168" fontId="29" fillId="0" borderId="0"/>
    <xf numFmtId="168" fontId="29" fillId="0" borderId="0"/>
    <xf numFmtId="168" fontId="6" fillId="0" borderId="0"/>
    <xf numFmtId="168" fontId="106" fillId="0" borderId="0"/>
    <xf numFmtId="168" fontId="106" fillId="0" borderId="0"/>
    <xf numFmtId="168" fontId="6" fillId="0" borderId="0"/>
    <xf numFmtId="168" fontId="6" fillId="0" borderId="0"/>
    <xf numFmtId="168" fontId="29" fillId="0" borderId="0"/>
    <xf numFmtId="168" fontId="29" fillId="0" borderId="0"/>
    <xf numFmtId="168" fontId="29" fillId="0" borderId="0"/>
    <xf numFmtId="168" fontId="29" fillId="0" borderId="0"/>
    <xf numFmtId="191" fontId="29" fillId="0" borderId="0" applyFill="0" applyBorder="0" applyAlignment="0" applyProtection="0">
      <alignment horizontal="right"/>
    </xf>
    <xf numFmtId="191" fontId="29" fillId="0" borderId="0" applyFill="0" applyBorder="0" applyAlignment="0" applyProtection="0">
      <alignment horizontal="right"/>
    </xf>
    <xf numFmtId="192" fontId="2" fillId="0" borderId="0">
      <alignment horizontal="right"/>
    </xf>
    <xf numFmtId="0" fontId="3" fillId="0" borderId="0"/>
    <xf numFmtId="168" fontId="29" fillId="33" borderId="18" applyNumberFormat="0" applyFont="0" applyAlignment="0" applyProtection="0"/>
    <xf numFmtId="168" fontId="29" fillId="33" borderId="18" applyNumberFormat="0" applyFont="0" applyAlignment="0" applyProtection="0"/>
    <xf numFmtId="168" fontId="28" fillId="34" borderId="18" applyNumberFormat="0" applyFont="0" applyAlignment="0" applyProtection="0"/>
    <xf numFmtId="168" fontId="67" fillId="0" borderId="19"/>
    <xf numFmtId="4" fontId="68" fillId="0" borderId="0" applyFont="0" applyFill="0" applyBorder="0" applyAlignment="0" applyProtection="0"/>
    <xf numFmtId="4" fontId="29" fillId="0" borderId="0" applyFont="0" applyFill="0" applyBorder="0" applyAlignment="0" applyProtection="0">
      <alignment horizontal="left"/>
    </xf>
    <xf numFmtId="4" fontId="29" fillId="0" borderId="0" applyFont="0" applyFill="0" applyBorder="0" applyAlignment="0" applyProtection="0">
      <alignment horizontal="left"/>
    </xf>
    <xf numFmtId="193" fontId="2" fillId="0" borderId="0" applyFill="0" applyBorder="0" applyProtection="0">
      <alignment horizontal="right"/>
    </xf>
    <xf numFmtId="168" fontId="69" fillId="35" borderId="21" applyNumberFormat="0" applyAlignment="0" applyProtection="0"/>
    <xf numFmtId="168" fontId="69" fillId="35" borderId="21" applyNumberFormat="0" applyAlignment="0" applyProtection="0"/>
    <xf numFmtId="168" fontId="70" fillId="21" borderId="20" applyNumberFormat="0" applyAlignment="0" applyProtection="0"/>
    <xf numFmtId="9" fontId="106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194" fontId="7" fillId="0" borderId="0" applyFont="0" applyFill="0" applyBorder="0" applyAlignment="0" applyProtection="0"/>
    <xf numFmtId="195" fontId="9" fillId="0" borderId="0" applyFont="0" applyFill="0" applyBorder="0" applyAlignment="0" applyProtection="0"/>
    <xf numFmtId="196" fontId="9" fillId="0" borderId="0" applyFont="0" applyFill="0" applyBorder="0" applyAlignment="0" applyProtection="0"/>
    <xf numFmtId="197" fontId="14" fillId="0" borderId="0">
      <protection locked="0"/>
    </xf>
    <xf numFmtId="198" fontId="14" fillId="0" borderId="0">
      <protection locked="0"/>
    </xf>
    <xf numFmtId="199" fontId="6" fillId="0" borderId="0" applyFont="0" applyFill="0" applyBorder="0" applyAlignment="0" applyProtection="0"/>
    <xf numFmtId="197" fontId="14" fillId="0" borderId="0">
      <protection locked="0"/>
    </xf>
    <xf numFmtId="200" fontId="29" fillId="0" borderId="0" applyFill="0" applyBorder="0" applyAlignment="0">
      <alignment horizontal="centerContinuous"/>
    </xf>
    <xf numFmtId="201" fontId="29" fillId="0" borderId="0" applyFill="0" applyBorder="0" applyAlignment="0"/>
    <xf numFmtId="201" fontId="29" fillId="0" borderId="0" applyFill="0" applyBorder="0" applyAlignment="0"/>
    <xf numFmtId="200" fontId="29" fillId="0" borderId="0" applyFill="0" applyBorder="0" applyAlignment="0">
      <alignment horizontal="centerContinuous"/>
    </xf>
    <xf numFmtId="168" fontId="9" fillId="0" borderId="0"/>
    <xf numFmtId="198" fontId="14" fillId="0" borderId="0">
      <protection locked="0"/>
    </xf>
    <xf numFmtId="202" fontId="14" fillId="0" borderId="0">
      <protection locked="0"/>
    </xf>
    <xf numFmtId="4" fontId="71" fillId="36" borderId="22" applyNumberFormat="0" applyProtection="0">
      <alignment vertical="center"/>
    </xf>
    <xf numFmtId="4" fontId="72" fillId="36" borderId="22" applyNumberFormat="0" applyProtection="0">
      <alignment vertical="center"/>
    </xf>
    <xf numFmtId="4" fontId="60" fillId="0" borderId="0" applyNumberFormat="0" applyProtection="0">
      <alignment horizontal="left" vertical="center" indent="1"/>
    </xf>
    <xf numFmtId="4" fontId="73" fillId="37" borderId="22" applyNumberFormat="0" applyProtection="0">
      <alignment horizontal="left" vertical="center" indent="1"/>
    </xf>
    <xf numFmtId="4" fontId="74" fillId="38" borderId="22" applyNumberFormat="0" applyProtection="0">
      <alignment vertical="center"/>
    </xf>
    <xf numFmtId="4" fontId="75" fillId="24" borderId="22" applyNumberFormat="0" applyProtection="0">
      <alignment vertical="center"/>
    </xf>
    <xf numFmtId="4" fontId="74" fillId="39" borderId="22" applyNumberFormat="0" applyProtection="0">
      <alignment vertical="center"/>
    </xf>
    <xf numFmtId="4" fontId="76" fillId="38" borderId="22" applyNumberFormat="0" applyProtection="0">
      <alignment vertical="center"/>
    </xf>
    <xf numFmtId="4" fontId="77" fillId="40" borderId="22" applyNumberFormat="0" applyProtection="0">
      <alignment horizontal="left" vertical="center" indent="1"/>
    </xf>
    <xf numFmtId="4" fontId="77" fillId="41" borderId="22" applyNumberFormat="0" applyProtection="0">
      <alignment horizontal="left" vertical="center" indent="1"/>
    </xf>
    <xf numFmtId="4" fontId="78" fillId="37" borderId="22" applyNumberFormat="0" applyProtection="0">
      <alignment horizontal="left" vertical="center" indent="1"/>
    </xf>
    <xf numFmtId="4" fontId="79" fillId="42" borderId="22" applyNumberFormat="0" applyProtection="0">
      <alignment vertical="center"/>
    </xf>
    <xf numFmtId="4" fontId="80" fillId="23" borderId="22" applyNumberFormat="0" applyProtection="0">
      <alignment horizontal="left" vertical="center" indent="1"/>
    </xf>
    <xf numFmtId="4" fontId="81" fillId="41" borderId="22" applyNumberFormat="0" applyProtection="0">
      <alignment horizontal="left" vertical="center" indent="1"/>
    </xf>
    <xf numFmtId="4" fontId="82" fillId="37" borderId="22" applyNumberFormat="0" applyProtection="0">
      <alignment horizontal="left" vertical="center" indent="1"/>
    </xf>
    <xf numFmtId="4" fontId="83" fillId="23" borderId="22" applyNumberFormat="0" applyProtection="0">
      <alignment vertical="center"/>
    </xf>
    <xf numFmtId="4" fontId="84" fillId="23" borderId="22" applyNumberFormat="0" applyProtection="0">
      <alignment vertical="center"/>
    </xf>
    <xf numFmtId="4" fontId="77" fillId="41" borderId="22" applyNumberFormat="0" applyProtection="0">
      <alignment horizontal="left" vertical="center" indent="1"/>
    </xf>
    <xf numFmtId="4" fontId="85" fillId="23" borderId="22" applyNumberFormat="0" applyProtection="0">
      <alignment vertical="center"/>
    </xf>
    <xf numFmtId="4" fontId="86" fillId="23" borderId="22" applyNumberFormat="0" applyProtection="0">
      <alignment vertical="center"/>
    </xf>
    <xf numFmtId="4" fontId="41" fillId="0" borderId="0" applyNumberFormat="0" applyProtection="0">
      <alignment horizontal="left" vertical="center" indent="1"/>
    </xf>
    <xf numFmtId="4" fontId="87" fillId="23" borderId="22" applyNumberFormat="0" applyProtection="0">
      <alignment vertical="center"/>
    </xf>
    <xf numFmtId="4" fontId="88" fillId="23" borderId="22" applyNumberFormat="0" applyProtection="0">
      <alignment vertical="center"/>
    </xf>
    <xf numFmtId="4" fontId="77" fillId="30" borderId="22" applyNumberFormat="0" applyProtection="0">
      <alignment horizontal="left" vertical="center" indent="1"/>
    </xf>
    <xf numFmtId="4" fontId="89" fillId="42" borderId="22" applyNumberFormat="0" applyProtection="0">
      <alignment horizontal="left" indent="1"/>
    </xf>
    <xf numFmtId="4" fontId="90" fillId="23" borderId="22" applyNumberFormat="0" applyProtection="0">
      <alignment vertical="center"/>
    </xf>
    <xf numFmtId="38" fontId="34" fillId="0" borderId="23"/>
    <xf numFmtId="203" fontId="6" fillId="0" borderId="0">
      <protection locked="0"/>
    </xf>
    <xf numFmtId="38" fontId="34" fillId="0" borderId="0" applyFont="0" applyFill="0" applyBorder="0" applyAlignment="0" applyProtection="0"/>
    <xf numFmtId="40" fontId="34" fillId="0" borderId="0" applyFont="0" applyFill="0" applyBorder="0" applyAlignment="0" applyProtection="0"/>
    <xf numFmtId="168" fontId="91" fillId="0" borderId="0" applyNumberFormat="0" applyFill="0" applyBorder="0" applyAlignment="0" applyProtection="0"/>
    <xf numFmtId="168" fontId="30" fillId="0" borderId="0"/>
    <xf numFmtId="168" fontId="6" fillId="0" borderId="0"/>
    <xf numFmtId="3" fontId="68" fillId="0" borderId="0"/>
    <xf numFmtId="168" fontId="6" fillId="0" borderId="0" applyNumberFormat="0"/>
    <xf numFmtId="168" fontId="6" fillId="0" borderId="0"/>
    <xf numFmtId="168" fontId="6" fillId="0" borderId="0"/>
    <xf numFmtId="168" fontId="6" fillId="0" borderId="0"/>
    <xf numFmtId="168" fontId="6" fillId="0" borderId="0"/>
    <xf numFmtId="21" fontId="29" fillId="0" borderId="0" applyFont="0" applyFill="0" applyBorder="0" applyProtection="0">
      <alignment horizontal="left"/>
    </xf>
    <xf numFmtId="21" fontId="29" fillId="0" borderId="0" applyFont="0" applyFill="0" applyBorder="0" applyProtection="0">
      <alignment horizontal="left"/>
    </xf>
    <xf numFmtId="168" fontId="92" fillId="0" borderId="0" applyNumberFormat="0" applyFill="0" applyBorder="0" applyAlignment="0" applyProtection="0"/>
    <xf numFmtId="2" fontId="49" fillId="0" borderId="0">
      <protection locked="0"/>
    </xf>
    <xf numFmtId="2" fontId="49" fillId="0" borderId="0">
      <protection locked="0"/>
    </xf>
    <xf numFmtId="168" fontId="33" fillId="0" borderId="25" applyNumberFormat="0" applyFill="0" applyAlignment="0" applyProtection="0"/>
    <xf numFmtId="168" fontId="33" fillId="0" borderId="25" applyNumberFormat="0" applyFill="0" applyAlignment="0" applyProtection="0"/>
    <xf numFmtId="168" fontId="93" fillId="0" borderId="24" applyNumberFormat="0" applyFill="0" applyAlignment="0" applyProtection="0"/>
    <xf numFmtId="168" fontId="6" fillId="0" borderId="0">
      <alignment horizontal="center"/>
    </xf>
    <xf numFmtId="204" fontId="20" fillId="0" borderId="0"/>
    <xf numFmtId="168" fontId="6" fillId="0" borderId="26"/>
    <xf numFmtId="198" fontId="14" fillId="0" borderId="0">
      <protection locked="0"/>
    </xf>
    <xf numFmtId="202" fontId="14" fillId="0" borderId="0">
      <protection locked="0"/>
    </xf>
    <xf numFmtId="168" fontId="34" fillId="0" borderId="0"/>
    <xf numFmtId="4" fontId="6" fillId="0" borderId="0" applyFont="0" applyFill="0" applyBorder="0" applyAlignment="0" applyProtection="0"/>
    <xf numFmtId="168" fontId="11" fillId="0" borderId="0" applyNumberFormat="0" applyFill="0" applyBorder="0" applyAlignment="0" applyProtection="0"/>
    <xf numFmtId="168" fontId="11" fillId="0" borderId="0" applyNumberFormat="0" applyFill="0" applyBorder="0" applyAlignment="0" applyProtection="0"/>
    <xf numFmtId="168" fontId="94" fillId="0" borderId="0" applyNumberFormat="0" applyFill="0" applyBorder="0" applyAlignment="0" applyProtection="0"/>
    <xf numFmtId="168" fontId="95" fillId="0" borderId="0" applyNumberFormat="0" applyFont="0" applyFill="0" applyBorder="0" applyAlignment="0" applyProtection="0">
      <alignment vertical="top"/>
    </xf>
    <xf numFmtId="168" fontId="96" fillId="0" borderId="0" applyNumberFormat="0" applyFont="0" applyFill="0" applyBorder="0" applyAlignment="0" applyProtection="0">
      <alignment vertical="top"/>
    </xf>
    <xf numFmtId="168" fontId="96" fillId="0" borderId="0" applyNumberFormat="0" applyFont="0" applyFill="0" applyBorder="0" applyAlignment="0" applyProtection="0">
      <alignment vertical="top"/>
    </xf>
    <xf numFmtId="168" fontId="95" fillId="0" borderId="0" applyNumberFormat="0" applyFont="0" applyFill="0" applyBorder="0" applyAlignment="0" applyProtection="0"/>
    <xf numFmtId="168" fontId="95" fillId="0" borderId="0" applyNumberFormat="0" applyFont="0" applyFill="0" applyBorder="0" applyAlignment="0" applyProtection="0">
      <alignment horizontal="left" vertical="top"/>
    </xf>
    <xf numFmtId="168" fontId="95" fillId="0" borderId="0" applyNumberFormat="0" applyFont="0" applyFill="0" applyBorder="0" applyAlignment="0" applyProtection="0">
      <alignment horizontal="left" vertical="top"/>
    </xf>
    <xf numFmtId="168" fontId="95" fillId="0" borderId="0" applyNumberFormat="0" applyFont="0" applyFill="0" applyBorder="0" applyAlignment="0" applyProtection="0">
      <alignment horizontal="left" vertical="top"/>
    </xf>
    <xf numFmtId="168" fontId="97" fillId="0" borderId="0" applyNumberFormat="0" applyFont="0" applyFill="0" applyBorder="0" applyAlignment="0" applyProtection="0">
      <alignment horizontal="center"/>
    </xf>
    <xf numFmtId="168" fontId="97" fillId="0" borderId="0" applyNumberFormat="0" applyFont="0" applyFill="0" applyBorder="0" applyAlignment="0" applyProtection="0">
      <alignment horizontal="center"/>
    </xf>
    <xf numFmtId="168" fontId="29" fillId="0" borderId="0"/>
    <xf numFmtId="168" fontId="98" fillId="0" borderId="0" applyNumberFormat="0" applyFont="0" applyFill="0" applyBorder="0" applyAlignment="0" applyProtection="0"/>
    <xf numFmtId="168" fontId="29" fillId="0" borderId="0"/>
    <xf numFmtId="168" fontId="29" fillId="0" borderId="0"/>
    <xf numFmtId="168" fontId="99" fillId="0" borderId="0">
      <alignment horizontal="left" wrapText="1"/>
    </xf>
    <xf numFmtId="168" fontId="100" fillId="0" borderId="27" applyNumberFormat="0" applyFont="0" applyFill="0" applyBorder="0" applyAlignment="0" applyProtection="0">
      <alignment horizontal="center" wrapText="1"/>
    </xf>
    <xf numFmtId="205" fontId="9" fillId="0" borderId="0" applyNumberFormat="0" applyFont="0" applyFill="0" applyBorder="0" applyAlignment="0" applyProtection="0">
      <alignment horizontal="right"/>
    </xf>
    <xf numFmtId="168" fontId="100" fillId="0" borderId="0" applyNumberFormat="0" applyFont="0" applyFill="0" applyBorder="0" applyAlignment="0" applyProtection="0">
      <alignment horizontal="left" indent="1"/>
    </xf>
    <xf numFmtId="206" fontId="100" fillId="0" borderId="0" applyNumberFormat="0" applyFont="0" applyFill="0" applyBorder="0" applyAlignment="0" applyProtection="0"/>
    <xf numFmtId="168" fontId="29" fillId="0" borderId="27" applyNumberFormat="0" applyFont="0" applyFill="0" applyAlignment="0" applyProtection="0">
      <alignment horizontal="center"/>
    </xf>
    <xf numFmtId="168" fontId="29" fillId="0" borderId="27" applyNumberFormat="0" applyFont="0" applyFill="0" applyAlignment="0" applyProtection="0">
      <alignment horizontal="center"/>
    </xf>
    <xf numFmtId="168" fontId="29" fillId="0" borderId="0" applyNumberFormat="0" applyFont="0" applyFill="0" applyBorder="0" applyAlignment="0" applyProtection="0">
      <alignment horizontal="left" wrapText="1" indent="1"/>
    </xf>
    <xf numFmtId="168" fontId="29" fillId="0" borderId="0" applyNumberFormat="0" applyFont="0" applyFill="0" applyBorder="0" applyAlignment="0" applyProtection="0">
      <alignment horizontal="left" wrapText="1" indent="1"/>
    </xf>
    <xf numFmtId="168" fontId="100" fillId="0" borderId="0" applyNumberFormat="0" applyFont="0" applyFill="0" applyBorder="0" applyAlignment="0" applyProtection="0">
      <alignment horizontal="left" indent="1"/>
    </xf>
    <xf numFmtId="168" fontId="29" fillId="0" borderId="0" applyNumberFormat="0" applyFont="0" applyFill="0" applyBorder="0" applyAlignment="0" applyProtection="0">
      <alignment horizontal="left" wrapText="1" indent="2"/>
    </xf>
    <xf numFmtId="168" fontId="29" fillId="0" borderId="0" applyNumberFormat="0" applyFont="0" applyFill="0" applyBorder="0" applyAlignment="0" applyProtection="0">
      <alignment horizontal="left" wrapText="1" indent="2"/>
    </xf>
    <xf numFmtId="207" fontId="29" fillId="0" borderId="0">
      <alignment horizontal="right"/>
    </xf>
    <xf numFmtId="207" fontId="29" fillId="0" borderId="0">
      <alignment horizontal="right"/>
    </xf>
    <xf numFmtId="168" fontId="101" fillId="0" borderId="0" applyProtection="0"/>
    <xf numFmtId="208" fontId="29" fillId="0" borderId="0" applyFont="0" applyFill="0" applyBorder="0" applyAlignment="0" applyProtection="0"/>
    <xf numFmtId="209" fontId="29" fillId="0" borderId="0" applyFont="0" applyFill="0" applyBorder="0" applyAlignment="0" applyProtection="0"/>
    <xf numFmtId="168" fontId="102" fillId="0" borderId="0" applyProtection="0"/>
    <xf numFmtId="168" fontId="103" fillId="0" borderId="0" applyProtection="0"/>
    <xf numFmtId="168" fontId="101" fillId="0" borderId="28" applyProtection="0"/>
    <xf numFmtId="168" fontId="55" fillId="0" borderId="0"/>
    <xf numFmtId="168" fontId="104" fillId="0" borderId="0" applyNumberFormat="0" applyFill="0" applyBorder="0" applyAlignment="0" applyProtection="0">
      <alignment vertical="top"/>
      <protection locked="0"/>
    </xf>
    <xf numFmtId="10" fontId="101" fillId="0" borderId="0" applyProtection="0"/>
    <xf numFmtId="168" fontId="101" fillId="0" borderId="0"/>
    <xf numFmtId="2" fontId="101" fillId="0" borderId="0" applyProtection="0"/>
    <xf numFmtId="210" fontId="29" fillId="0" borderId="0" applyFont="0" applyFill="0" applyBorder="0" applyAlignment="0" applyProtection="0"/>
    <xf numFmtId="211" fontId="29" fillId="0" borderId="0" applyFont="0" applyFill="0" applyBorder="0" applyAlignment="0" applyProtection="0"/>
    <xf numFmtId="168" fontId="105" fillId="0" borderId="0"/>
  </cellStyleXfs>
  <cellXfs count="59">
    <xf numFmtId="0" fontId="0" fillId="0" borderId="0" xfId="0"/>
    <xf numFmtId="0" fontId="108" fillId="0" borderId="0" xfId="0" applyFont="1"/>
    <xf numFmtId="0" fontId="109" fillId="0" borderId="0" xfId="0" applyFont="1"/>
    <xf numFmtId="0" fontId="109" fillId="0" borderId="27" xfId="0" applyFont="1" applyBorder="1"/>
    <xf numFmtId="0" fontId="109" fillId="0" borderId="0" xfId="0" applyFont="1" applyBorder="1"/>
    <xf numFmtId="165" fontId="109" fillId="0" borderId="0" xfId="0" applyNumberFormat="1" applyFont="1"/>
    <xf numFmtId="165" fontId="2" fillId="23" borderId="0" xfId="0" applyNumberFormat="1" applyFont="1" applyFill="1" applyAlignment="1">
      <alignment horizontal="right"/>
    </xf>
    <xf numFmtId="3" fontId="109" fillId="0" borderId="0" xfId="0" applyNumberFormat="1" applyFont="1"/>
    <xf numFmtId="0" fontId="109" fillId="0" borderId="0" xfId="0" applyFont="1" applyAlignment="1">
      <alignment horizontal="left" indent="1"/>
    </xf>
    <xf numFmtId="165" fontId="2" fillId="0" borderId="0" xfId="240" applyNumberFormat="1" applyFont="1" applyFill="1" applyBorder="1" applyAlignment="1">
      <alignment horizontal="right" vertical="center"/>
    </xf>
    <xf numFmtId="166" fontId="109" fillId="0" borderId="0" xfId="0" applyNumberFormat="1" applyFont="1"/>
    <xf numFmtId="0" fontId="109" fillId="0" borderId="0" xfId="0" applyFont="1" applyAlignment="1">
      <alignment horizontal="left"/>
    </xf>
    <xf numFmtId="166" fontId="109" fillId="0" borderId="27" xfId="0" applyNumberFormat="1" applyFont="1" applyBorder="1"/>
    <xf numFmtId="166" fontId="109" fillId="0" borderId="0" xfId="0" applyNumberFormat="1" applyFont="1" applyBorder="1"/>
    <xf numFmtId="3" fontId="110" fillId="0" borderId="0" xfId="0" applyNumberFormat="1" applyFont="1" applyFill="1" applyBorder="1" applyAlignment="1">
      <alignment horizontal="right"/>
    </xf>
    <xf numFmtId="0" fontId="109" fillId="0" borderId="0" xfId="0" applyFont="1" applyAlignment="1">
      <alignment horizontal="left" indent="2"/>
    </xf>
    <xf numFmtId="0" fontId="109" fillId="0" borderId="0" xfId="0" applyFont="1" applyAlignment="1">
      <alignment horizontal="left" indent="3"/>
    </xf>
    <xf numFmtId="166" fontId="109" fillId="0" borderId="0" xfId="0" quotePrefix="1" applyNumberFormat="1" applyFont="1" applyBorder="1"/>
    <xf numFmtId="167" fontId="109" fillId="0" borderId="0" xfId="0" applyNumberFormat="1" applyFont="1"/>
    <xf numFmtId="0" fontId="108" fillId="0" borderId="0" xfId="0" applyFont="1" applyBorder="1"/>
    <xf numFmtId="165" fontId="109" fillId="0" borderId="0" xfId="0" applyNumberFormat="1" applyFont="1" applyBorder="1"/>
    <xf numFmtId="3" fontId="109" fillId="0" borderId="0" xfId="0" applyNumberFormat="1" applyFont="1" applyBorder="1"/>
    <xf numFmtId="0" fontId="109" fillId="0" borderId="0" xfId="0" applyFont="1" applyBorder="1" applyAlignment="1">
      <alignment horizontal="left" indent="1"/>
    </xf>
    <xf numFmtId="0" fontId="0" fillId="0" borderId="0" xfId="0" applyBorder="1"/>
    <xf numFmtId="1" fontId="109" fillId="0" borderId="0" xfId="0" applyNumberFormat="1" applyFont="1" applyBorder="1"/>
    <xf numFmtId="0" fontId="109" fillId="0" borderId="0" xfId="0" applyFont="1" applyBorder="1" applyAlignment="1">
      <alignment horizontal="left" indent="2"/>
    </xf>
    <xf numFmtId="0" fontId="109" fillId="0" borderId="0" xfId="0" applyFont="1" applyBorder="1" applyAlignment="1">
      <alignment horizontal="left" indent="3"/>
    </xf>
    <xf numFmtId="3" fontId="109" fillId="0" borderId="0" xfId="0" quotePrefix="1" applyNumberFormat="1" applyFont="1" applyBorder="1"/>
    <xf numFmtId="0" fontId="0" fillId="0" borderId="0" xfId="0" applyAlignment="1">
      <alignment horizontal="left" indent="1"/>
    </xf>
    <xf numFmtId="0" fontId="0" fillId="0" borderId="0" xfId="0" quotePrefix="1"/>
    <xf numFmtId="0" fontId="111" fillId="0" borderId="0" xfId="0" applyFont="1"/>
    <xf numFmtId="0" fontId="112" fillId="0" borderId="0" xfId="0" applyFont="1"/>
    <xf numFmtId="1" fontId="109" fillId="0" borderId="0" xfId="0" applyNumberFormat="1" applyFont="1"/>
    <xf numFmtId="212" fontId="113" fillId="0" borderId="0" xfId="0" applyNumberFormat="1" applyFont="1" applyBorder="1"/>
    <xf numFmtId="165" fontId="109" fillId="23" borderId="0" xfId="0" applyNumberFormat="1" applyFont="1" applyFill="1" applyAlignment="1">
      <alignment horizontal="right"/>
    </xf>
    <xf numFmtId="165" fontId="109" fillId="0" borderId="0" xfId="240" applyNumberFormat="1" applyFont="1" applyFill="1" applyBorder="1" applyAlignment="1">
      <alignment horizontal="right" vertical="center"/>
    </xf>
    <xf numFmtId="0" fontId="0" fillId="0" borderId="0" xfId="0" applyAlignment="1">
      <alignment horizontal="left" indent="2"/>
    </xf>
    <xf numFmtId="0" fontId="0" fillId="0" borderId="0" xfId="0" applyAlignment="1">
      <alignment horizontal="left" wrapText="1" indent="2"/>
    </xf>
    <xf numFmtId="3" fontId="114" fillId="0" borderId="0" xfId="0" applyNumberFormat="1" applyFont="1" applyFill="1" applyBorder="1" applyAlignment="1" applyProtection="1"/>
    <xf numFmtId="3" fontId="109" fillId="0" borderId="0" xfId="0" applyNumberFormat="1" applyFont="1" applyAlignment="1"/>
    <xf numFmtId="3" fontId="115" fillId="0" borderId="0" xfId="0" applyNumberFormat="1" applyFont="1"/>
    <xf numFmtId="165" fontId="115" fillId="0" borderId="0" xfId="240" applyNumberFormat="1" applyFont="1" applyFill="1" applyBorder="1" applyAlignment="1">
      <alignment horizontal="right" vertical="center"/>
    </xf>
    <xf numFmtId="165" fontId="115" fillId="0" borderId="0" xfId="0" applyNumberFormat="1" applyFont="1"/>
    <xf numFmtId="0" fontId="115" fillId="0" borderId="0" xfId="0" applyFont="1"/>
    <xf numFmtId="166" fontId="115" fillId="0" borderId="0" xfId="0" applyNumberFormat="1" applyFont="1"/>
    <xf numFmtId="3" fontId="115" fillId="0" borderId="0" xfId="0" applyNumberFormat="1" applyFont="1" applyAlignment="1">
      <alignment horizontal="right"/>
    </xf>
    <xf numFmtId="1" fontId="115" fillId="0" borderId="0" xfId="0" applyNumberFormat="1" applyFont="1"/>
    <xf numFmtId="4" fontId="115" fillId="0" borderId="0" xfId="0" applyNumberFormat="1" applyFont="1"/>
    <xf numFmtId="166" fontId="115" fillId="0" borderId="0" xfId="0" applyNumberFormat="1" applyFont="1" applyAlignment="1">
      <alignment horizontal="right"/>
    </xf>
    <xf numFmtId="3" fontId="115" fillId="0" borderId="0" xfId="0" applyNumberFormat="1" applyFont="1" applyAlignment="1"/>
    <xf numFmtId="3" fontId="116" fillId="0" borderId="0" xfId="0" applyNumberFormat="1" applyFont="1" applyFill="1" applyBorder="1" applyAlignment="1" applyProtection="1"/>
    <xf numFmtId="3" fontId="116" fillId="0" borderId="0" xfId="0" applyNumberFormat="1" applyFont="1"/>
    <xf numFmtId="3" fontId="115" fillId="0" borderId="0" xfId="252" applyNumberFormat="1" applyFont="1"/>
    <xf numFmtId="9" fontId="109" fillId="0" borderId="0" xfId="252" applyFont="1" applyAlignment="1"/>
    <xf numFmtId="2" fontId="109" fillId="0" borderId="0" xfId="0" applyNumberFormat="1" applyFont="1"/>
    <xf numFmtId="0" fontId="109" fillId="0" borderId="27" xfId="0" applyFont="1" applyBorder="1" applyAlignment="1">
      <alignment horizontal="right"/>
    </xf>
    <xf numFmtId="0" fontId="117" fillId="0" borderId="0" xfId="0" applyFont="1"/>
    <xf numFmtId="3" fontId="2" fillId="0" borderId="0" xfId="0" applyNumberFormat="1" applyFont="1"/>
    <xf numFmtId="0" fontId="109" fillId="0" borderId="0" xfId="0" quotePrefix="1" applyFont="1"/>
  </cellXfs>
  <cellStyles count="378">
    <cellStyle name="_x000d__x000a_JournalTemplate=C:\COMFO\CTALK\JOURSTD.TPL_x000d__x000a_LbStateAddress=3 3 0 251 1 89 2 311_x000d__x000a_LbStateJou" xfId="1"/>
    <cellStyle name="=C:\WINNT35\SYSTEM32\COMMAND.COM" xfId="2"/>
    <cellStyle name="1 indent" xfId="3"/>
    <cellStyle name="2 indents" xfId="4"/>
    <cellStyle name="20% - Accent1 2" xfId="5"/>
    <cellStyle name="20% - Accent2 2" xfId="6"/>
    <cellStyle name="20% - Accent3 2" xfId="7"/>
    <cellStyle name="20% - Accent4 2" xfId="8"/>
    <cellStyle name="20% - Accent5 2" xfId="9"/>
    <cellStyle name="20% - Accent6 2" xfId="10"/>
    <cellStyle name="3 indents" xfId="11"/>
    <cellStyle name="4 indents" xfId="12"/>
    <cellStyle name="40% - Accent1 2" xfId="13"/>
    <cellStyle name="40% - Accent2 2" xfId="14"/>
    <cellStyle name="40% - Accent3 2" xfId="15"/>
    <cellStyle name="40% - Accent4 2" xfId="16"/>
    <cellStyle name="40% - Accent5 2" xfId="17"/>
    <cellStyle name="40% - Accent6 2" xfId="18"/>
    <cellStyle name="5 indents" xfId="19"/>
    <cellStyle name="60% - Accent1 2" xfId="20"/>
    <cellStyle name="60% - Accent2 2" xfId="21"/>
    <cellStyle name="60% - Accent3 2" xfId="22"/>
    <cellStyle name="60% - Accent4 2" xfId="23"/>
    <cellStyle name="60% - Accent5 2" xfId="24"/>
    <cellStyle name="60% - Accent6 2" xfId="25"/>
    <cellStyle name="Accent1 2" xfId="26"/>
    <cellStyle name="Accent2 2" xfId="27"/>
    <cellStyle name="Accent3 2" xfId="28"/>
    <cellStyle name="Accent4 2" xfId="29"/>
    <cellStyle name="Accent5 2" xfId="30"/>
    <cellStyle name="Accent6 2" xfId="31"/>
    <cellStyle name="AutoFormat Options" xfId="32"/>
    <cellStyle name="Bad 2" xfId="33"/>
    <cellStyle name="Bad 2 2" xfId="34"/>
    <cellStyle name="Bad 2 3" xfId="35"/>
    <cellStyle name="Ç¥ÁØ_¿ù°£¿ä¾àº¸°í" xfId="36"/>
    <cellStyle name="Cabe‡alho 1" xfId="37"/>
    <cellStyle name="Cabe‡alho 2" xfId="38"/>
    <cellStyle name="Cabecera 1" xfId="39"/>
    <cellStyle name="Cabecera 2" xfId="40"/>
    <cellStyle name="Calculation 2" xfId="41"/>
    <cellStyle name="Calculation 2 2" xfId="42"/>
    <cellStyle name="Calculation 2 3" xfId="43"/>
    <cellStyle name="Check Cell 2" xfId="44"/>
    <cellStyle name="Check Cell 2 2" xfId="45"/>
    <cellStyle name="Check Cell 2 3" xfId="46"/>
    <cellStyle name="CHF" xfId="47"/>
    <cellStyle name="Clive" xfId="48"/>
    <cellStyle name="clsAltData" xfId="49"/>
    <cellStyle name="clsAltMRVData" xfId="50"/>
    <cellStyle name="clsBlank" xfId="51"/>
    <cellStyle name="clsColumnHeader" xfId="52"/>
    <cellStyle name="clsData" xfId="53"/>
    <cellStyle name="clsDefault" xfId="54"/>
    <cellStyle name="clsFooter" xfId="55"/>
    <cellStyle name="clsIndexTableData" xfId="56"/>
    <cellStyle name="clsIndexTableHdr" xfId="57"/>
    <cellStyle name="clsIndexTableTitle" xfId="58"/>
    <cellStyle name="clsMRVData" xfId="59"/>
    <cellStyle name="clsReportFooter" xfId="60"/>
    <cellStyle name="clsReportHeader" xfId="61"/>
    <cellStyle name="clsRowHeader" xfId="62"/>
    <cellStyle name="clsScale" xfId="63"/>
    <cellStyle name="clsSection" xfId="64"/>
    <cellStyle name="Comma [0] 2" xfId="65"/>
    <cellStyle name="Comma [0] 2 2" xfId="66"/>
    <cellStyle name="Comma [0] 3" xfId="67"/>
    <cellStyle name="Comma [0] 4" xfId="68"/>
    <cellStyle name="Comma 10" xfId="69"/>
    <cellStyle name="Comma 11" xfId="70"/>
    <cellStyle name="Comma 12" xfId="71"/>
    <cellStyle name="Comma 13" xfId="72"/>
    <cellStyle name="Comma 14" xfId="73"/>
    <cellStyle name="Comma 2" xfId="74"/>
    <cellStyle name="Comma 2 2" xfId="75"/>
    <cellStyle name="Comma 2 3" xfId="76"/>
    <cellStyle name="Comma 2 4" xfId="77"/>
    <cellStyle name="Comma 3" xfId="78"/>
    <cellStyle name="Comma 3 2" xfId="79"/>
    <cellStyle name="Comma 3 3" xfId="80"/>
    <cellStyle name="Comma 4" xfId="81"/>
    <cellStyle name="Comma 5" xfId="82"/>
    <cellStyle name="Comma 6" xfId="83"/>
    <cellStyle name="Comma 7" xfId="84"/>
    <cellStyle name="Comma 8" xfId="85"/>
    <cellStyle name="Comma 9" xfId="86"/>
    <cellStyle name="Comma0" xfId="87"/>
    <cellStyle name="Comma0 2" xfId="88"/>
    <cellStyle name="Currency 2" xfId="89"/>
    <cellStyle name="Currency0" xfId="90"/>
    <cellStyle name="Currency0 2" xfId="91"/>
    <cellStyle name="Data" xfId="92"/>
    <cellStyle name="Date" xfId="93"/>
    <cellStyle name="Date 2" xfId="94"/>
    <cellStyle name="day of week" xfId="95"/>
    <cellStyle name="DEM" xfId="96"/>
    <cellStyle name="DEM 2" xfId="97"/>
    <cellStyle name="diskette" xfId="98"/>
    <cellStyle name="Emphasis 1" xfId="99"/>
    <cellStyle name="Emphasis 2" xfId="100"/>
    <cellStyle name="Emphasis 3" xfId="101"/>
    <cellStyle name="eptembre" xfId="102"/>
    <cellStyle name="Estimate" xfId="103"/>
    <cellStyle name="Euro" xfId="104"/>
    <cellStyle name="Euro 2" xfId="105"/>
    <cellStyle name="Excel.Chart" xfId="106"/>
    <cellStyle name="Explanatory Text 2" xfId="107"/>
    <cellStyle name="F2" xfId="108"/>
    <cellStyle name="F3" xfId="109"/>
    <cellStyle name="F4" xfId="110"/>
    <cellStyle name="F5" xfId="111"/>
    <cellStyle name="F6" xfId="112"/>
    <cellStyle name="F7" xfId="113"/>
    <cellStyle name="F8" xfId="114"/>
    <cellStyle name="facha" xfId="115"/>
    <cellStyle name="Fecha" xfId="116"/>
    <cellStyle name="Fijo" xfId="117"/>
    <cellStyle name="Fixed" xfId="118"/>
    <cellStyle name="Fixed 2" xfId="119"/>
    <cellStyle name="fixed0 - Style4" xfId="120"/>
    <cellStyle name="Fixo" xfId="121"/>
    <cellStyle name="Good 2" xfId="122"/>
    <cellStyle name="Good 2 2" xfId="123"/>
    <cellStyle name="Good 2 3" xfId="124"/>
    <cellStyle name="GOVDATA" xfId="125"/>
    <cellStyle name="GOVDATA 2" xfId="126"/>
    <cellStyle name="Grey" xfId="127"/>
    <cellStyle name="Header style" xfId="128"/>
    <cellStyle name="Header1" xfId="129"/>
    <cellStyle name="Header2" xfId="130"/>
    <cellStyle name="Heading 1 2" xfId="131"/>
    <cellStyle name="Heading 1 2 2" xfId="132"/>
    <cellStyle name="Heading 1 2 3" xfId="133"/>
    <cellStyle name="Heading 2 2" xfId="134"/>
    <cellStyle name="Heading 2 2 2" xfId="135"/>
    <cellStyle name="Heading 2 2 3" xfId="136"/>
    <cellStyle name="Heading 3 2" xfId="137"/>
    <cellStyle name="Heading 3 2 2" xfId="138"/>
    <cellStyle name="Heading 3 2 3" xfId="139"/>
    <cellStyle name="Heading 4 2" xfId="140"/>
    <cellStyle name="Heading 4 2 2" xfId="141"/>
    <cellStyle name="Heading 4 2 3" xfId="142"/>
    <cellStyle name="Heading1" xfId="143"/>
    <cellStyle name="Heading2" xfId="144"/>
    <cellStyle name="Hipervínculo" xfId="145"/>
    <cellStyle name="Hipervínculo visitado" xfId="146"/>
    <cellStyle name="Hipervínculo_10-01-03 2003 2003 NUEVOS RON -NUEVOS INTERESES" xfId="147"/>
    <cellStyle name="Hyperlink 2" xfId="148"/>
    <cellStyle name="Hyperlink 2 2" xfId="149"/>
    <cellStyle name="Hyperlink seguido_NFGC_SPE_1995_2003" xfId="150"/>
    <cellStyle name="Îáû÷íûé_Table16" xfId="151"/>
    <cellStyle name="imf-one decimal" xfId="152"/>
    <cellStyle name="imf-zero decimal" xfId="153"/>
    <cellStyle name="Input [yellow]" xfId="154"/>
    <cellStyle name="Input [yellow] 2" xfId="155"/>
    <cellStyle name="Input 2" xfId="156"/>
    <cellStyle name="Input 2 2" xfId="157"/>
    <cellStyle name="Input 2 3" xfId="158"/>
    <cellStyle name="jo[" xfId="159"/>
    <cellStyle name="JPY" xfId="160"/>
    <cellStyle name="Linked Cell 2" xfId="161"/>
    <cellStyle name="Linked Cell 2 2" xfId="162"/>
    <cellStyle name="Linked Cell 2 3" xfId="163"/>
    <cellStyle name="Mheading1" xfId="164"/>
    <cellStyle name="Mheading1 2" xfId="165"/>
    <cellStyle name="Mheading2" xfId="166"/>
    <cellStyle name="Millares [0]_11.1.3. bis" xfId="167"/>
    <cellStyle name="Millares_11.1.3. bis" xfId="168"/>
    <cellStyle name="Milliers [0]_Classeur1" xfId="169"/>
    <cellStyle name="Milliers_$_01" xfId="170"/>
    <cellStyle name="Moeda [0]_A" xfId="171"/>
    <cellStyle name="Moeda_A" xfId="172"/>
    <cellStyle name="Moeda0" xfId="173"/>
    <cellStyle name="Moneda [0]_11.1.3. bis" xfId="174"/>
    <cellStyle name="Moneda_11.1.3. bis" xfId="175"/>
    <cellStyle name="Monétaire [0]_ARRIE00" xfId="176"/>
    <cellStyle name="Monétaire_ARRIE00" xfId="177"/>
    <cellStyle name="Monetario" xfId="178"/>
    <cellStyle name="Monetario0" xfId="179"/>
    <cellStyle name="MTW" xfId="180"/>
    <cellStyle name="Navadno_Slo" xfId="181"/>
    <cellStyle name="Neutral 2" xfId="182"/>
    <cellStyle name="Neutral 2 2" xfId="183"/>
    <cellStyle name="Neutral 2 3" xfId="184"/>
    <cellStyle name="Non défini" xfId="185"/>
    <cellStyle name="Normal" xfId="0" builtinId="0"/>
    <cellStyle name="Normal - Style1" xfId="186"/>
    <cellStyle name="Normal - Style1 2" xfId="187"/>
    <cellStyle name="Normal - Style1 3" xfId="188"/>
    <cellStyle name="Normal - Style2" xfId="189"/>
    <cellStyle name="Normal - Style2 2" xfId="190"/>
    <cellStyle name="Normal - Style2 3" xfId="191"/>
    <cellStyle name="Normal - Style2 4" xfId="192"/>
    <cellStyle name="Normal - Style3" xfId="193"/>
    <cellStyle name="Normal - Style3 2" xfId="194"/>
    <cellStyle name="Normal - Style3 3" xfId="195"/>
    <cellStyle name="Normal - Style4" xfId="196"/>
    <cellStyle name="Normal - Style4 2" xfId="197"/>
    <cellStyle name="Normal - Style4 3" xfId="198"/>
    <cellStyle name="Normal - Style5" xfId="199"/>
    <cellStyle name="Normal - Style6" xfId="200"/>
    <cellStyle name="Normal - Style7" xfId="201"/>
    <cellStyle name="Normal 10" xfId="202"/>
    <cellStyle name="Normal 11" xfId="203"/>
    <cellStyle name="Normal 12" xfId="204"/>
    <cellStyle name="Normal 13" xfId="205"/>
    <cellStyle name="Normal 14" xfId="206"/>
    <cellStyle name="Normal 15" xfId="207"/>
    <cellStyle name="Normal 2" xfId="208"/>
    <cellStyle name="Normal 2 2" xfId="209"/>
    <cellStyle name="Normal 2 2 2" xfId="210"/>
    <cellStyle name="Normal 2 2 3" xfId="211"/>
    <cellStyle name="Normal 2 3" xfId="212"/>
    <cellStyle name="Normal 2 3 2" xfId="213"/>
    <cellStyle name="Normal 2 4" xfId="214"/>
    <cellStyle name="Normal 2 4 2" xfId="215"/>
    <cellStyle name="Normal 2 5" xfId="216"/>
    <cellStyle name="Normal 2 5 2" xfId="217"/>
    <cellStyle name="Normal 2 6" xfId="218"/>
    <cellStyle name="Normal 2 6 2" xfId="219"/>
    <cellStyle name="Normal 2 7" xfId="220"/>
    <cellStyle name="Normal 2 7 2" xfId="221"/>
    <cellStyle name="Normal 2 8" xfId="222"/>
    <cellStyle name="Normal 2 8 2" xfId="223"/>
    <cellStyle name="Normal 2 9" xfId="224"/>
    <cellStyle name="Normal 3" xfId="225"/>
    <cellStyle name="Normal 3 2" xfId="226"/>
    <cellStyle name="Normal 3 3" xfId="227"/>
    <cellStyle name="Normal 3 4" xfId="228"/>
    <cellStyle name="Normal 4" xfId="229"/>
    <cellStyle name="Normal 4 2" xfId="230"/>
    <cellStyle name="Normal 4 3" xfId="231"/>
    <cellStyle name="Normal 5" xfId="232"/>
    <cellStyle name="Normal 6" xfId="233"/>
    <cellStyle name="Normal 7" xfId="234"/>
    <cellStyle name="Normal 8" xfId="235"/>
    <cellStyle name="Normal 9" xfId="236"/>
    <cellStyle name="Normal Table" xfId="237"/>
    <cellStyle name="Normal Table 2" xfId="238"/>
    <cellStyle name="Normal, Of which" xfId="239"/>
    <cellStyle name="Normal_competitivite et diversification" xfId="240"/>
    <cellStyle name="Note 2" xfId="241"/>
    <cellStyle name="Note 2 2" xfId="242"/>
    <cellStyle name="Note 2 3" xfId="243"/>
    <cellStyle name="Notes" xfId="244"/>
    <cellStyle name="numbers" xfId="245"/>
    <cellStyle name="Numbers(2)" xfId="246"/>
    <cellStyle name="Numbers(2) 2" xfId="247"/>
    <cellStyle name="Of which" xfId="248"/>
    <cellStyle name="Output 2" xfId="249"/>
    <cellStyle name="Output 2 2" xfId="250"/>
    <cellStyle name="Output 2 3" xfId="251"/>
    <cellStyle name="Percent" xfId="252" builtinId="5"/>
    <cellStyle name="Percent [2]" xfId="253"/>
    <cellStyle name="Percent 10" xfId="254"/>
    <cellStyle name="Percent 11" xfId="255"/>
    <cellStyle name="Percent 12" xfId="256"/>
    <cellStyle name="Percent 13" xfId="257"/>
    <cellStyle name="Percent 2" xfId="258"/>
    <cellStyle name="Percent 3" xfId="259"/>
    <cellStyle name="Percent 4" xfId="260"/>
    <cellStyle name="Percent 5" xfId="261"/>
    <cellStyle name="Percent 6" xfId="262"/>
    <cellStyle name="Percent 7" xfId="263"/>
    <cellStyle name="Percent 8" xfId="264"/>
    <cellStyle name="Percent 9" xfId="265"/>
    <cellStyle name="percentage difference" xfId="266"/>
    <cellStyle name="percentage difference one decimal" xfId="267"/>
    <cellStyle name="percentage difference zero decimal" xfId="268"/>
    <cellStyle name="Percentual" xfId="269"/>
    <cellStyle name="Ponto" xfId="270"/>
    <cellStyle name="Porcentagem_SEP1196" xfId="271"/>
    <cellStyle name="Porcentaje" xfId="272"/>
    <cellStyle name="Presentation" xfId="273"/>
    <cellStyle name="Presentation 2" xfId="274"/>
    <cellStyle name="Presentation 2 2" xfId="275"/>
    <cellStyle name="Presentation 3" xfId="276"/>
    <cellStyle name="Publication" xfId="277"/>
    <cellStyle name="Punto" xfId="278"/>
    <cellStyle name="Punto0" xfId="279"/>
    <cellStyle name="SAPBEXaggData" xfId="280"/>
    <cellStyle name="SAPBEXaggDataEmph" xfId="281"/>
    <cellStyle name="SAPBEXaggItem" xfId="282"/>
    <cellStyle name="SAPBEXchaText" xfId="283"/>
    <cellStyle name="SAPBEXexcBad" xfId="284"/>
    <cellStyle name="SAPBEXexcCritical" xfId="285"/>
    <cellStyle name="SAPBEXexcGood" xfId="286"/>
    <cellStyle name="SAPBEXexcVeryBad" xfId="287"/>
    <cellStyle name="SAPBEXfilterDrill" xfId="288"/>
    <cellStyle name="SAPBEXfilterItem" xfId="289"/>
    <cellStyle name="SAPBEXfilterText" xfId="290"/>
    <cellStyle name="SAPBEXformats" xfId="291"/>
    <cellStyle name="SAPBEXheaderData" xfId="292"/>
    <cellStyle name="SAPBEXheaderItem" xfId="293"/>
    <cellStyle name="SAPBEXheaderText" xfId="294"/>
    <cellStyle name="SAPBEXresData" xfId="295"/>
    <cellStyle name="SAPBEXresDataEmph" xfId="296"/>
    <cellStyle name="SAPBEXresItem" xfId="297"/>
    <cellStyle name="SAPBEXstdData" xfId="298"/>
    <cellStyle name="SAPBEXstdDataEmph" xfId="299"/>
    <cellStyle name="SAPBEXstdItem" xfId="300"/>
    <cellStyle name="SAPBEXsubData" xfId="301"/>
    <cellStyle name="SAPBEXsubDataEmph" xfId="302"/>
    <cellStyle name="SAPBEXsubItem" xfId="303"/>
    <cellStyle name="SAPBEXtitle" xfId="304"/>
    <cellStyle name="SAPBEXundefined" xfId="305"/>
    <cellStyle name="Sep. milhar [2]" xfId="306"/>
    <cellStyle name="Separador de m" xfId="307"/>
    <cellStyle name="Separador de milhares [0]_A" xfId="308"/>
    <cellStyle name="Separador de milhares_A" xfId="309"/>
    <cellStyle name="Sheet Title" xfId="310"/>
    <cellStyle name="STYL1 - Style1" xfId="311"/>
    <cellStyle name="Style 1" xfId="312"/>
    <cellStyle name="summary" xfId="313"/>
    <cellStyle name="Text" xfId="314"/>
    <cellStyle name="þ_x001d_ð‡_x000c_éþ÷_x000c_âþU_x0001__x001f__x000f_&quot;_x0007__x0001__x0001_" xfId="315"/>
    <cellStyle name="þ_x001d_ð‡_x000c_éþ÷_x000c_âþU_x0001__x001f__x000f_&quot;_x000f__x0001__x0001_" xfId="316"/>
    <cellStyle name="þ_x001d_ð‡_x000c_éþ÷_x000c_âþU_x0001__x001f__x000f_&quot;_x0007__x0001__x0001__Cover" xfId="317"/>
    <cellStyle name="þ_x001d_ð‡_x000c_éþ÷_x000c_âþU_x0001__x001f__x000f_&quot;_x000f__x0001__x0001__Cover" xfId="318"/>
    <cellStyle name="Time" xfId="319"/>
    <cellStyle name="Time 2" xfId="320"/>
    <cellStyle name="Title 2" xfId="321"/>
    <cellStyle name="Titulo1" xfId="322"/>
    <cellStyle name="Titulo2" xfId="323"/>
    <cellStyle name="Total 2" xfId="324"/>
    <cellStyle name="Total 2 2" xfId="325"/>
    <cellStyle name="Total 2 3" xfId="326"/>
    <cellStyle name="USD" xfId="327"/>
    <cellStyle name="USD Paren" xfId="328"/>
    <cellStyle name="USD_Black Box 10 UNLOCKED" xfId="329"/>
    <cellStyle name="V¡rgula" xfId="330"/>
    <cellStyle name="V¡rgula0" xfId="331"/>
    <cellStyle name="vaca" xfId="332"/>
    <cellStyle name="Vírgula" xfId="333"/>
    <cellStyle name="Warning Text 2" xfId="334"/>
    <cellStyle name="Warning Text 2 2" xfId="335"/>
    <cellStyle name="Warning Text 2 3" xfId="336"/>
    <cellStyle name="WebAnchor1" xfId="337"/>
    <cellStyle name="WebAnchor2" xfId="338"/>
    <cellStyle name="WebAnchor3" xfId="339"/>
    <cellStyle name="WebAnchor4" xfId="340"/>
    <cellStyle name="WebAnchor5" xfId="341"/>
    <cellStyle name="WebAnchor6" xfId="342"/>
    <cellStyle name="WebAnchor7" xfId="343"/>
    <cellStyle name="WebBold" xfId="344"/>
    <cellStyle name="WebDate" xfId="345"/>
    <cellStyle name="Webexclude" xfId="346"/>
    <cellStyle name="WebExclude 2" xfId="347"/>
    <cellStyle name="Webexclude 3" xfId="348"/>
    <cellStyle name="Webexclude 4" xfId="349"/>
    <cellStyle name="WebFN" xfId="350"/>
    <cellStyle name="WebFN1" xfId="351"/>
    <cellStyle name="WebFN2" xfId="352"/>
    <cellStyle name="WebFN3" xfId="353"/>
    <cellStyle name="WebFN4" xfId="354"/>
    <cellStyle name="WebHR" xfId="355"/>
    <cellStyle name="WebHR 2" xfId="356"/>
    <cellStyle name="WebIndent1" xfId="357"/>
    <cellStyle name="WebIndent1 2" xfId="358"/>
    <cellStyle name="WebIndent1wFN3" xfId="359"/>
    <cellStyle name="WebIndent2" xfId="360"/>
    <cellStyle name="WebIndent2 2" xfId="361"/>
    <cellStyle name="WebNoBR" xfId="362"/>
    <cellStyle name="WebNoBR 2" xfId="363"/>
    <cellStyle name="ДАТА" xfId="364"/>
    <cellStyle name="Денежный [0]_453" xfId="365"/>
    <cellStyle name="Денежный_453" xfId="366"/>
    <cellStyle name="ЗАГОЛОВОК1" xfId="367"/>
    <cellStyle name="ЗАГОЛОВОК2" xfId="368"/>
    <cellStyle name="ИТОГОВЫЙ" xfId="369"/>
    <cellStyle name="Обычный_11" xfId="370"/>
    <cellStyle name="Открывавшаяся гиперссылка_Table_B_1999_2000_2001" xfId="371"/>
    <cellStyle name="ПРОЦЕНТНЫЙ_BOPENGC" xfId="372"/>
    <cellStyle name="ТЕКСТ" xfId="373"/>
    <cellStyle name="ФИКСИРОВАННЫЙ" xfId="374"/>
    <cellStyle name="Финансовый [0]_453" xfId="375"/>
    <cellStyle name="Финансовый_453" xfId="376"/>
    <cellStyle name="عادي_سلع الأسعار التي يتم فيها التعديل بعدحذف بعض السلع" xfId="37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3"/>
  <sheetViews>
    <sheetView zoomScaleNormal="100" workbookViewId="0">
      <selection activeCell="B19" sqref="B19"/>
    </sheetView>
  </sheetViews>
  <sheetFormatPr defaultRowHeight="15"/>
  <cols>
    <col min="2" max="2" width="89.7109375" customWidth="1"/>
  </cols>
  <sheetData>
    <row r="2" spans="1:2" ht="21">
      <c r="B2" s="31" t="s">
        <v>66</v>
      </c>
    </row>
    <row r="3" spans="1:2" ht="21">
      <c r="B3" s="31"/>
    </row>
    <row r="5" spans="1:2" ht="18.75">
      <c r="B5" s="30" t="s">
        <v>47</v>
      </c>
    </row>
    <row r="7" spans="1:2">
      <c r="B7" s="28" t="s">
        <v>0</v>
      </c>
    </row>
    <row r="8" spans="1:2">
      <c r="A8" s="29"/>
      <c r="B8" s="28" t="s">
        <v>59</v>
      </c>
    </row>
    <row r="9" spans="1:2">
      <c r="A9" s="29"/>
      <c r="B9" s="28" t="s">
        <v>60</v>
      </c>
    </row>
    <row r="10" spans="1:2">
      <c r="A10" s="29"/>
      <c r="B10" s="28" t="s">
        <v>61</v>
      </c>
    </row>
    <row r="11" spans="1:2">
      <c r="A11" s="29"/>
      <c r="B11" s="28" t="s">
        <v>62</v>
      </c>
    </row>
    <row r="12" spans="1:2">
      <c r="A12" s="29"/>
      <c r="B12" s="28" t="s">
        <v>63</v>
      </c>
    </row>
    <row r="13" spans="1:2">
      <c r="A13" s="29"/>
      <c r="B13" s="28" t="s">
        <v>64</v>
      </c>
    </row>
    <row r="14" spans="1:2">
      <c r="A14" s="29"/>
      <c r="B14" s="28" t="s">
        <v>65</v>
      </c>
    </row>
    <row r="16" spans="1:2" ht="18.75">
      <c r="B16" s="30" t="s">
        <v>56</v>
      </c>
    </row>
    <row r="18" spans="2:2">
      <c r="B18" s="2" t="s">
        <v>80</v>
      </c>
    </row>
    <row r="19" spans="2:2">
      <c r="B19" t="s">
        <v>67</v>
      </c>
    </row>
    <row r="20" spans="2:2">
      <c r="B20" s="36"/>
    </row>
    <row r="21" spans="2:2">
      <c r="B21" s="36"/>
    </row>
    <row r="22" spans="2:2">
      <c r="B22" s="36"/>
    </row>
    <row r="23" spans="2:2">
      <c r="B23" s="37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93"/>
  <sheetViews>
    <sheetView showGridLines="0"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4" sqref="B4"/>
    </sheetView>
  </sheetViews>
  <sheetFormatPr defaultColWidth="9.140625" defaultRowHeight="15"/>
  <cols>
    <col min="1" max="1" width="5.7109375" style="2" customWidth="1"/>
    <col min="2" max="2" width="44.5703125" style="2" customWidth="1"/>
    <col min="3" max="9" width="10.7109375" style="2" customWidth="1"/>
    <col min="10" max="11" width="9.140625" style="2"/>
    <col min="12" max="12" width="10.140625" style="2" customWidth="1"/>
    <col min="13" max="13" width="9.140625" style="2"/>
    <col min="14" max="14" width="11.42578125" style="2" customWidth="1"/>
    <col min="15" max="15" width="9" style="2" bestFit="1" customWidth="1"/>
    <col min="16" max="16" width="9.85546875" style="2" bestFit="1" customWidth="1"/>
    <col min="17" max="16384" width="9.140625" style="2"/>
  </cols>
  <sheetData>
    <row r="1" spans="2:16" ht="18.75">
      <c r="B1" s="56" t="s">
        <v>70</v>
      </c>
    </row>
    <row r="2" spans="2:16">
      <c r="B2" s="3"/>
      <c r="C2" s="3">
        <v>2006</v>
      </c>
      <c r="D2" s="3">
        <v>2007</v>
      </c>
      <c r="E2" s="3">
        <v>2008</v>
      </c>
      <c r="F2" s="3">
        <v>2009</v>
      </c>
      <c r="G2" s="3">
        <v>2010</v>
      </c>
      <c r="H2" s="3">
        <v>2011</v>
      </c>
      <c r="I2" s="3">
        <v>2012</v>
      </c>
      <c r="J2" s="2">
        <v>2013</v>
      </c>
      <c r="K2" s="55">
        <v>2014</v>
      </c>
      <c r="L2" s="2">
        <v>2015</v>
      </c>
      <c r="M2" s="2" t="s">
        <v>81</v>
      </c>
      <c r="N2" s="2" t="s">
        <v>72</v>
      </c>
      <c r="O2" s="2" t="s">
        <v>71</v>
      </c>
      <c r="P2" s="2" t="s">
        <v>68</v>
      </c>
    </row>
    <row r="4" spans="2:16">
      <c r="B4" s="2" t="s">
        <v>1</v>
      </c>
      <c r="C4" s="5">
        <v>5.0988253771512282</v>
      </c>
      <c r="D4" s="6">
        <v>5.1923778508090823</v>
      </c>
      <c r="E4" s="6">
        <v>3.0240619441316952</v>
      </c>
      <c r="F4" s="2">
        <v>-0.7</v>
      </c>
      <c r="G4" s="2">
        <v>5.0999999999999996</v>
      </c>
      <c r="H4" s="5">
        <v>3.9</v>
      </c>
      <c r="I4" s="5">
        <v>3.2</v>
      </c>
      <c r="J4" s="2">
        <v>3.4</v>
      </c>
      <c r="K4" s="2">
        <v>3.5</v>
      </c>
      <c r="L4" s="2">
        <v>3.4</v>
      </c>
      <c r="M4" s="2">
        <v>3.2</v>
      </c>
      <c r="N4" s="2">
        <v>3.6</v>
      </c>
      <c r="O4" s="2">
        <v>3.6</v>
      </c>
      <c r="P4" s="2">
        <v>3.7</v>
      </c>
    </row>
    <row r="5" spans="2:16">
      <c r="C5" s="5"/>
      <c r="D5" s="6"/>
      <c r="E5" s="6"/>
      <c r="F5" s="6"/>
      <c r="G5" s="6"/>
      <c r="H5" s="34"/>
      <c r="I5" s="34"/>
    </row>
    <row r="6" spans="2:16">
      <c r="B6" s="2" t="s">
        <v>2</v>
      </c>
      <c r="C6" s="7">
        <f t="shared" ref="C6:I6" si="0">C7+C8</f>
        <v>906.45978446289064</v>
      </c>
      <c r="D6" s="7">
        <f t="shared" si="0"/>
        <v>1111.257205444336</v>
      </c>
      <c r="E6" s="7">
        <f t="shared" si="0"/>
        <v>1258.5903716127932</v>
      </c>
      <c r="F6" s="7">
        <f t="shared" si="0"/>
        <v>1290.0886995629676</v>
      </c>
      <c r="G6" s="7">
        <f t="shared" si="0"/>
        <v>1333.3607518859649</v>
      </c>
      <c r="H6" s="7">
        <f t="shared" si="0"/>
        <v>1385.3452518189742</v>
      </c>
      <c r="I6" s="7">
        <f t="shared" si="0"/>
        <v>1456.7975095391273</v>
      </c>
      <c r="J6" s="7">
        <f t="shared" ref="J6:P6" si="1">J7+J8</f>
        <v>1557.1181515162154</v>
      </c>
      <c r="K6" s="7">
        <f t="shared" si="1"/>
        <v>1631.7682990063911</v>
      </c>
      <c r="L6" s="7">
        <f t="shared" si="1"/>
        <v>1679.2024541003161</v>
      </c>
      <c r="M6" s="7">
        <f t="shared" si="1"/>
        <v>1681.558328407822</v>
      </c>
      <c r="N6" s="7">
        <f t="shared" si="1"/>
        <v>1717.7505584792823</v>
      </c>
      <c r="O6" s="7">
        <f t="shared" si="1"/>
        <v>1701.5866015343554</v>
      </c>
      <c r="P6" s="7">
        <f t="shared" si="1"/>
        <v>1784.8584696452017</v>
      </c>
    </row>
    <row r="7" spans="2:16">
      <c r="B7" s="8" t="s">
        <v>3</v>
      </c>
      <c r="C7" s="40">
        <v>402.77559374999998</v>
      </c>
      <c r="D7" s="7">
        <f>+C7*(1+D11/100)</f>
        <v>484.87309375000001</v>
      </c>
      <c r="E7" s="7">
        <f t="shared" ref="D7:I8" si="2">+D7*(1+E11/100)</f>
        <v>544.51248428124995</v>
      </c>
      <c r="F7" s="7">
        <f t="shared" si="2"/>
        <v>516.74234758290618</v>
      </c>
      <c r="G7" s="7">
        <f t="shared" si="2"/>
        <v>501.24007715541899</v>
      </c>
      <c r="H7" s="7">
        <f t="shared" si="2"/>
        <v>474.17311298902632</v>
      </c>
      <c r="I7" s="7">
        <f t="shared" si="2"/>
        <v>495.51090307353246</v>
      </c>
      <c r="J7" s="7">
        <f t="shared" ref="J7:N8" si="3">+I7*(1+J11/100)</f>
        <v>491.05130494587064</v>
      </c>
      <c r="K7" s="7">
        <f t="shared" si="3"/>
        <v>478.28397101727802</v>
      </c>
      <c r="L7" s="7">
        <f t="shared" si="3"/>
        <v>508.4158611913665</v>
      </c>
      <c r="M7" s="7">
        <f t="shared" si="3"/>
        <v>496.72229638396504</v>
      </c>
      <c r="N7" s="7">
        <f t="shared" si="3"/>
        <v>505.66329771887644</v>
      </c>
      <c r="O7" s="7">
        <f>+M7*(1+O11/100)</f>
        <v>494.23868490204524</v>
      </c>
      <c r="P7" s="7">
        <f>+O7*(1+P11/100)</f>
        <v>524.38724468107</v>
      </c>
    </row>
    <row r="8" spans="2:16">
      <c r="B8" s="8" t="s">
        <v>4</v>
      </c>
      <c r="C8" s="40">
        <v>503.68419071289065</v>
      </c>
      <c r="D8" s="7">
        <f t="shared" si="2"/>
        <v>626.38411169433607</v>
      </c>
      <c r="E8" s="7">
        <f t="shared" si="2"/>
        <v>714.07788733154325</v>
      </c>
      <c r="F8" s="7">
        <f t="shared" si="2"/>
        <v>773.34635198006129</v>
      </c>
      <c r="G8" s="7">
        <f t="shared" si="2"/>
        <v>832.12067473054594</v>
      </c>
      <c r="H8" s="7">
        <f t="shared" si="2"/>
        <v>911.17213882994781</v>
      </c>
      <c r="I8" s="7">
        <f t="shared" si="2"/>
        <v>961.2866064655949</v>
      </c>
      <c r="J8" s="7">
        <f t="shared" si="3"/>
        <v>1066.0668465703448</v>
      </c>
      <c r="K8" s="7">
        <f t="shared" si="3"/>
        <v>1153.4843279891131</v>
      </c>
      <c r="L8" s="7">
        <f t="shared" si="3"/>
        <v>1170.7865929089496</v>
      </c>
      <c r="M8" s="7">
        <f t="shared" si="3"/>
        <v>1184.8360320238571</v>
      </c>
      <c r="N8" s="7">
        <f t="shared" si="3"/>
        <v>1212.0872607604058</v>
      </c>
      <c r="O8" s="7">
        <f>+M8*(1+O12/100)</f>
        <v>1207.3479166323102</v>
      </c>
      <c r="P8" s="7">
        <f>+O8*(1+P12/100)</f>
        <v>1260.4712249641318</v>
      </c>
    </row>
    <row r="9" spans="2:16">
      <c r="B9" s="11" t="s">
        <v>53</v>
      </c>
      <c r="C9" s="9">
        <f t="shared" ref="C9:I9" si="4">C7/C6*100</f>
        <v>44.43391760492262</v>
      </c>
      <c r="D9" s="9">
        <f t="shared" si="4"/>
        <v>43.632841377718997</v>
      </c>
      <c r="E9" s="9">
        <f t="shared" si="4"/>
        <v>43.263677886197108</v>
      </c>
      <c r="F9" s="9">
        <f t="shared" si="4"/>
        <v>40.054792182735852</v>
      </c>
      <c r="G9" s="9">
        <f t="shared" si="4"/>
        <v>37.592232743197421</v>
      </c>
      <c r="H9" s="35">
        <f t="shared" si="4"/>
        <v>34.22779356744693</v>
      </c>
      <c r="I9" s="35">
        <f t="shared" si="4"/>
        <v>34.013711571369477</v>
      </c>
      <c r="J9" s="35">
        <f t="shared" ref="J9:P9" si="5">J7/J6*100</f>
        <v>31.535905253414352</v>
      </c>
      <c r="K9" s="35">
        <f t="shared" si="5"/>
        <v>29.310777229126984</v>
      </c>
      <c r="L9" s="35">
        <f t="shared" si="5"/>
        <v>30.277222377200836</v>
      </c>
      <c r="M9" s="35">
        <f t="shared" si="5"/>
        <v>29.539403301834017</v>
      </c>
      <c r="N9" s="35">
        <f t="shared" si="5"/>
        <v>29.437527772748222</v>
      </c>
      <c r="O9" s="35">
        <f t="shared" si="5"/>
        <v>29.04575555874618</v>
      </c>
      <c r="P9" s="35">
        <f t="shared" si="5"/>
        <v>29.37976616069222</v>
      </c>
    </row>
    <row r="10" spans="2:16">
      <c r="B10" s="2" t="s">
        <v>5</v>
      </c>
      <c r="C10" s="41">
        <v>18.563339060082761</v>
      </c>
      <c r="D10" s="41">
        <v>20.279579920194912</v>
      </c>
      <c r="E10" s="41">
        <v>13.8</v>
      </c>
      <c r="F10" s="42">
        <v>2.4</v>
      </c>
      <c r="G10" s="43">
        <v>3.4</v>
      </c>
      <c r="H10" s="43">
        <v>3.4</v>
      </c>
      <c r="I10" s="43">
        <v>5.2</v>
      </c>
      <c r="J10" s="43">
        <v>6.8</v>
      </c>
      <c r="K10" s="43">
        <v>4.8</v>
      </c>
      <c r="L10" s="43">
        <v>3</v>
      </c>
      <c r="M10" s="43">
        <v>0.1</v>
      </c>
      <c r="N10" s="43">
        <v>2.1</v>
      </c>
      <c r="O10" s="43">
        <v>1.1000000000000001</v>
      </c>
      <c r="P10" s="43">
        <v>4.9000000000000004</v>
      </c>
    </row>
    <row r="11" spans="2:16">
      <c r="B11" s="8" t="s">
        <v>3</v>
      </c>
      <c r="C11" s="41">
        <v>13.099999999999978</v>
      </c>
      <c r="D11" s="41">
        <v>20.382938110931658</v>
      </c>
      <c r="E11" s="41">
        <v>12.3</v>
      </c>
      <c r="F11" s="42">
        <v>-5.0999999999999996</v>
      </c>
      <c r="G11" s="42">
        <v>-3</v>
      </c>
      <c r="H11" s="43">
        <v>-5.4</v>
      </c>
      <c r="I11" s="43">
        <v>4.5</v>
      </c>
      <c r="J11" s="43">
        <v>-0.9</v>
      </c>
      <c r="K11" s="43">
        <v>-2.6</v>
      </c>
      <c r="L11" s="43">
        <v>6.3</v>
      </c>
      <c r="M11" s="43">
        <v>-2.2999999999999998</v>
      </c>
      <c r="N11" s="43">
        <v>1.8</v>
      </c>
      <c r="O11" s="43">
        <v>-0.5</v>
      </c>
      <c r="P11" s="43">
        <v>6.1</v>
      </c>
    </row>
    <row r="12" spans="2:16">
      <c r="B12" s="8" t="s">
        <v>4</v>
      </c>
      <c r="C12" s="41">
        <v>23.150168878457379</v>
      </c>
      <c r="D12" s="41">
        <v>24.360486837552276</v>
      </c>
      <c r="E12" s="41">
        <v>14</v>
      </c>
      <c r="F12" s="42">
        <v>8.3000000000000007</v>
      </c>
      <c r="G12" s="43">
        <v>7.6</v>
      </c>
      <c r="H12" s="43">
        <v>9.5</v>
      </c>
      <c r="I12" s="42">
        <v>5.5</v>
      </c>
      <c r="J12" s="43">
        <v>10.9</v>
      </c>
      <c r="K12" s="43">
        <v>8.1999999999999993</v>
      </c>
      <c r="L12" s="43">
        <v>1.5</v>
      </c>
      <c r="M12" s="43">
        <v>1.2</v>
      </c>
      <c r="N12" s="43">
        <v>2.2999999999999998</v>
      </c>
      <c r="O12" s="43">
        <v>1.9</v>
      </c>
      <c r="P12" s="43">
        <v>4.4000000000000004</v>
      </c>
    </row>
    <row r="13" spans="2:16">
      <c r="B13" s="8"/>
      <c r="C13" s="9"/>
      <c r="D13" s="9"/>
      <c r="E13" s="9"/>
    </row>
    <row r="14" spans="2:16">
      <c r="B14" s="2" t="s">
        <v>6</v>
      </c>
      <c r="C14" s="7">
        <f t="shared" ref="C14:I14" si="6">C15+C16</f>
        <v>3358.5411020507813</v>
      </c>
      <c r="D14" s="7">
        <f>D15+D16</f>
        <v>4636.8012600097663</v>
      </c>
      <c r="E14" s="7">
        <f t="shared" si="6"/>
        <v>6316.1642148437495</v>
      </c>
      <c r="F14" s="7">
        <f t="shared" si="6"/>
        <v>5988.675089355469</v>
      </c>
      <c r="G14" s="7">
        <f t="shared" si="6"/>
        <v>7579.5</v>
      </c>
      <c r="H14" s="7">
        <f>H15+H16</f>
        <v>9780.1</v>
      </c>
      <c r="I14" s="7">
        <f t="shared" si="6"/>
        <v>10876</v>
      </c>
      <c r="J14" s="7">
        <f t="shared" ref="J14:P14" si="7">J15+J16</f>
        <v>12056.3</v>
      </c>
      <c r="K14" s="7">
        <f t="shared" si="7"/>
        <v>12462.3</v>
      </c>
      <c r="L14" s="7">
        <f t="shared" si="7"/>
        <v>12320.8</v>
      </c>
      <c r="M14" s="7">
        <f t="shared" si="7"/>
        <v>16662.3</v>
      </c>
      <c r="N14" s="7">
        <f t="shared" si="7"/>
        <v>19746.2</v>
      </c>
      <c r="O14" s="7">
        <f t="shared" si="7"/>
        <v>18350.3</v>
      </c>
      <c r="P14" s="7">
        <f t="shared" si="7"/>
        <v>23871.599999999999</v>
      </c>
    </row>
    <row r="15" spans="2:16">
      <c r="B15" s="8" t="s">
        <v>3</v>
      </c>
      <c r="C15" s="40">
        <v>1876.7963749999999</v>
      </c>
      <c r="D15" s="40">
        <v>2537.1635000000001</v>
      </c>
      <c r="E15" s="40">
        <v>3569.3902499999999</v>
      </c>
      <c r="F15" s="40">
        <v>2661.6129999999998</v>
      </c>
      <c r="G15" s="40">
        <v>3395.8580000000002</v>
      </c>
      <c r="H15" s="40">
        <v>4645.0377593361009</v>
      </c>
      <c r="I15" s="40">
        <v>4981</v>
      </c>
      <c r="J15" s="40">
        <v>4817.8</v>
      </c>
      <c r="K15" s="40">
        <v>4304.3</v>
      </c>
      <c r="L15" s="40">
        <v>2884.4</v>
      </c>
      <c r="M15" s="40">
        <v>3149.2</v>
      </c>
      <c r="N15" s="40">
        <v>3753.4</v>
      </c>
      <c r="O15" s="40">
        <v>3572.5</v>
      </c>
      <c r="P15" s="40">
        <v>5016.5</v>
      </c>
    </row>
    <row r="16" spans="2:16">
      <c r="B16" s="8" t="s">
        <v>4</v>
      </c>
      <c r="C16" s="40">
        <v>1481.7447270507814</v>
      </c>
      <c r="D16" s="40">
        <v>2099.6377600097662</v>
      </c>
      <c r="E16" s="40">
        <v>2746.7739648437496</v>
      </c>
      <c r="F16" s="40">
        <v>3327.0620893554692</v>
      </c>
      <c r="G16" s="40">
        <v>4183.6419999999998</v>
      </c>
      <c r="H16" s="40">
        <v>5135.0622406638995</v>
      </c>
      <c r="I16" s="40">
        <v>5895</v>
      </c>
      <c r="J16" s="40">
        <v>7238.5</v>
      </c>
      <c r="K16" s="40">
        <v>8158</v>
      </c>
      <c r="L16" s="40">
        <v>9436.4</v>
      </c>
      <c r="M16" s="40">
        <v>13513.1</v>
      </c>
      <c r="N16" s="40">
        <v>15992.8</v>
      </c>
      <c r="O16" s="40">
        <v>14777.8</v>
      </c>
      <c r="P16" s="40">
        <v>18855.099999999999</v>
      </c>
    </row>
    <row r="17" spans="2:16">
      <c r="B17" s="11" t="s">
        <v>54</v>
      </c>
      <c r="C17" s="9">
        <f t="shared" ref="C17:I17" si="8">C15/C14*100</f>
        <v>55.881298396318471</v>
      </c>
      <c r="D17" s="9">
        <f t="shared" si="8"/>
        <v>54.717969516654598</v>
      </c>
      <c r="E17" s="9">
        <f t="shared" si="8"/>
        <v>56.511992541477966</v>
      </c>
      <c r="F17" s="9">
        <f t="shared" si="8"/>
        <v>44.444104251554172</v>
      </c>
      <c r="G17" s="9">
        <f t="shared" si="8"/>
        <v>44.803192822745565</v>
      </c>
      <c r="H17" s="35">
        <f t="shared" si="8"/>
        <v>47.494787981064619</v>
      </c>
      <c r="I17" s="35">
        <f t="shared" si="8"/>
        <v>45.798087532180951</v>
      </c>
      <c r="J17" s="35">
        <f t="shared" ref="J17:P17" si="9">J15/J14*100</f>
        <v>39.960850343803664</v>
      </c>
      <c r="K17" s="35">
        <f t="shared" si="9"/>
        <v>34.538568322059334</v>
      </c>
      <c r="L17" s="35">
        <f t="shared" si="9"/>
        <v>23.410817479384459</v>
      </c>
      <c r="M17" s="35">
        <f t="shared" si="9"/>
        <v>18.900151839782023</v>
      </c>
      <c r="N17" s="35">
        <f t="shared" si="9"/>
        <v>19.008214238688961</v>
      </c>
      <c r="O17" s="35">
        <f t="shared" si="9"/>
        <v>19.468346566541147</v>
      </c>
      <c r="P17" s="35">
        <f t="shared" si="9"/>
        <v>21.014510967006821</v>
      </c>
    </row>
    <row r="18" spans="2:16">
      <c r="B18" s="2" t="s">
        <v>7</v>
      </c>
      <c r="C18" s="44">
        <v>36.5</v>
      </c>
      <c r="D18" s="10">
        <f t="shared" ref="D18:I18" si="10">+((D14/C14)-1)*100</f>
        <v>38.059982567384921</v>
      </c>
      <c r="E18" s="10">
        <f>+((E14/D14)-1)*100</f>
        <v>36.218135319227507</v>
      </c>
      <c r="F18" s="10">
        <f>+((F14/E14)-1)*100</f>
        <v>-5.1849368437673178</v>
      </c>
      <c r="G18" s="10">
        <f t="shared" si="10"/>
        <v>26.563887452704392</v>
      </c>
      <c r="H18" s="10">
        <f t="shared" si="10"/>
        <v>29.033577412758092</v>
      </c>
      <c r="I18" s="10">
        <f t="shared" si="10"/>
        <v>11.205406897679971</v>
      </c>
      <c r="J18" s="10">
        <f t="shared" ref="J18:K20" si="11">+((J14/I14)-1)*100</f>
        <v>10.852335417432869</v>
      </c>
      <c r="K18" s="10">
        <f t="shared" si="11"/>
        <v>3.3675339863805664</v>
      </c>
      <c r="L18" s="10">
        <f t="shared" ref="L18:N20" si="12">+((L14/K14)-1)*100</f>
        <v>-1.1354244401113767</v>
      </c>
      <c r="M18" s="10">
        <f t="shared" si="12"/>
        <v>35.237159924680213</v>
      </c>
      <c r="N18" s="10">
        <f t="shared" si="12"/>
        <v>18.508249161280265</v>
      </c>
      <c r="O18" s="10">
        <f>+((O14/M14)-1)*100</f>
        <v>10.13065423140862</v>
      </c>
      <c r="P18" s="10">
        <f>+((P14/O14)-1)*100</f>
        <v>30.088336430467066</v>
      </c>
    </row>
    <row r="19" spans="2:16">
      <c r="B19" s="8" t="s">
        <v>3</v>
      </c>
      <c r="C19" s="44">
        <v>36.342370831413362</v>
      </c>
      <c r="D19" s="10">
        <f t="shared" ref="D19:F20" si="13">+((D15/C15)-1)*100</f>
        <v>35.185869591206995</v>
      </c>
      <c r="E19" s="10">
        <f t="shared" si="13"/>
        <v>40.684281876197574</v>
      </c>
      <c r="F19" s="10">
        <f t="shared" si="13"/>
        <v>-25.432277964002402</v>
      </c>
      <c r="G19" s="10">
        <f t="shared" ref="G19:I20" si="14">+((G15/F15)-1)*100</f>
        <v>27.586467303849215</v>
      </c>
      <c r="H19" s="10">
        <f t="shared" si="14"/>
        <v>36.785394422737959</v>
      </c>
      <c r="I19" s="10">
        <f t="shared" si="14"/>
        <v>7.2327128017128706</v>
      </c>
      <c r="J19" s="10">
        <f t="shared" si="11"/>
        <v>-3.2764505119453835</v>
      </c>
      <c r="K19" s="10">
        <f t="shared" si="11"/>
        <v>-10.658391797085809</v>
      </c>
      <c r="L19" s="10">
        <f t="shared" si="12"/>
        <v>-32.987942290267867</v>
      </c>
      <c r="M19" s="10">
        <f t="shared" si="12"/>
        <v>9.1804188046040736</v>
      </c>
      <c r="N19" s="10">
        <f t="shared" si="12"/>
        <v>19.185824971421319</v>
      </c>
      <c r="O19" s="10">
        <f>+((O15/M15)-1)*100</f>
        <v>13.441508954655168</v>
      </c>
      <c r="P19" s="10">
        <f>+((P15/O15)-1)*100</f>
        <v>40.419874037788659</v>
      </c>
    </row>
    <row r="20" spans="2:16">
      <c r="B20" s="8" t="s">
        <v>4</v>
      </c>
      <c r="C20" s="44">
        <v>36.65538273736739</v>
      </c>
      <c r="D20" s="10">
        <f t="shared" si="13"/>
        <v>41.700369954332132</v>
      </c>
      <c r="E20" s="10">
        <f>+((E16/D16)-1)*100</f>
        <v>30.821326285871955</v>
      </c>
      <c r="F20" s="10">
        <f>+((F16/E16)-1)*100</f>
        <v>21.126169533383109</v>
      </c>
      <c r="G20" s="10">
        <f t="shared" si="14"/>
        <v>25.745834842849913</v>
      </c>
      <c r="H20" s="10">
        <f t="shared" si="14"/>
        <v>22.74143534900692</v>
      </c>
      <c r="I20" s="10">
        <f t="shared" si="14"/>
        <v>14.798998020282038</v>
      </c>
      <c r="J20" s="10">
        <f t="shared" si="11"/>
        <v>22.790500424088211</v>
      </c>
      <c r="K20" s="10">
        <f t="shared" si="11"/>
        <v>12.702908061062379</v>
      </c>
      <c r="L20" s="10">
        <f t="shared" si="12"/>
        <v>15.670507477322859</v>
      </c>
      <c r="M20" s="10">
        <f t="shared" si="12"/>
        <v>43.201856640244159</v>
      </c>
      <c r="N20" s="10">
        <f t="shared" si="12"/>
        <v>18.35034152045052</v>
      </c>
      <c r="O20" s="10">
        <f>+((O16/M16)-1)*100</f>
        <v>9.3590663874314473</v>
      </c>
      <c r="P20" s="10">
        <f>+((P16/O16)-1)*100</f>
        <v>27.590710389909191</v>
      </c>
    </row>
    <row r="21" spans="2:16">
      <c r="B21" s="8"/>
      <c r="C21" s="10"/>
      <c r="D21" s="10"/>
      <c r="E21" s="10"/>
      <c r="F21" s="10"/>
      <c r="G21" s="10"/>
      <c r="H21" s="10"/>
      <c r="I21" s="10"/>
    </row>
    <row r="22" spans="2:16">
      <c r="B22" s="11" t="s">
        <v>8</v>
      </c>
      <c r="C22" s="10">
        <f t="shared" ref="C22:I24" si="15">+C14/C6</f>
        <v>3.70511870423555</v>
      </c>
      <c r="D22" s="10">
        <f t="shared" si="15"/>
        <v>4.1725725037308008</v>
      </c>
      <c r="E22" s="10">
        <f t="shared" si="15"/>
        <v>5.0184431386917723</v>
      </c>
      <c r="F22" s="10">
        <f t="shared" si="15"/>
        <v>4.64206460484787</v>
      </c>
      <c r="G22" s="10">
        <f t="shared" si="15"/>
        <v>5.6845081042615195</v>
      </c>
      <c r="H22" s="10">
        <f t="shared" si="15"/>
        <v>7.0596842102418993</v>
      </c>
      <c r="I22" s="10">
        <f t="shared" si="15"/>
        <v>7.4656909617045768</v>
      </c>
      <c r="J22" s="10">
        <f t="shared" ref="J22:P22" si="16">+J14/J6</f>
        <v>7.742700827333107</v>
      </c>
      <c r="K22" s="10">
        <f t="shared" si="16"/>
        <v>7.6372975302856947</v>
      </c>
      <c r="L22" s="10">
        <f t="shared" si="16"/>
        <v>7.3372927546138227</v>
      </c>
      <c r="M22" s="10">
        <f t="shared" si="16"/>
        <v>9.9088445036436195</v>
      </c>
      <c r="N22" s="10">
        <f t="shared" si="16"/>
        <v>11.495382669228315</v>
      </c>
      <c r="O22" s="10">
        <f t="shared" si="16"/>
        <v>10.784229250191062</v>
      </c>
      <c r="P22" s="10">
        <f t="shared" si="16"/>
        <v>13.374505825520862</v>
      </c>
    </row>
    <row r="23" spans="2:16">
      <c r="B23" s="8" t="s">
        <v>3</v>
      </c>
      <c r="C23" s="10">
        <f t="shared" si="15"/>
        <v>4.659657645902235</v>
      </c>
      <c r="D23" s="10">
        <f t="shared" si="15"/>
        <v>5.2326341319078402</v>
      </c>
      <c r="E23" s="10">
        <f t="shared" si="15"/>
        <v>6.5552036969575687</v>
      </c>
      <c r="F23" s="10">
        <f t="shared" si="15"/>
        <v>5.1507545538891035</v>
      </c>
      <c r="G23" s="10">
        <f t="shared" si="15"/>
        <v>6.7749131698961298</v>
      </c>
      <c r="H23" s="10">
        <f t="shared" si="15"/>
        <v>9.7960800224528963</v>
      </c>
      <c r="I23" s="10">
        <f t="shared" si="15"/>
        <v>10.05225105866305</v>
      </c>
      <c r="J23" s="10">
        <f t="shared" ref="J23:P23" si="17">+J15/J7</f>
        <v>9.8111947804131674</v>
      </c>
      <c r="K23" s="10">
        <f t="shared" si="17"/>
        <v>8.9994652985025656</v>
      </c>
      <c r="L23" s="10">
        <f t="shared" si="17"/>
        <v>5.6733084472247004</v>
      </c>
      <c r="M23" s="10">
        <f t="shared" si="17"/>
        <v>6.3399610263632624</v>
      </c>
      <c r="N23" s="10">
        <f t="shared" si="17"/>
        <v>7.4227257879544641</v>
      </c>
      <c r="O23" s="10">
        <f t="shared" si="17"/>
        <v>7.2282888999432435</v>
      </c>
      <c r="P23" s="10">
        <f t="shared" si="17"/>
        <v>9.5664035517321047</v>
      </c>
    </row>
    <row r="24" spans="2:16">
      <c r="B24" s="8" t="s">
        <v>4</v>
      </c>
      <c r="C24" s="10">
        <f t="shared" si="15"/>
        <v>2.9418130534404709</v>
      </c>
      <c r="D24" s="10">
        <f t="shared" si="15"/>
        <v>3.3519971544781946</v>
      </c>
      <c r="E24" s="10">
        <f t="shared" si="15"/>
        <v>3.8466027496079493</v>
      </c>
      <c r="F24" s="10">
        <f t="shared" si="15"/>
        <v>4.3021630357949228</v>
      </c>
      <c r="G24" s="10">
        <f t="shared" si="15"/>
        <v>5.0276866409487182</v>
      </c>
      <c r="H24" s="10">
        <f t="shared" si="15"/>
        <v>5.6356664364846836</v>
      </c>
      <c r="I24" s="10">
        <f t="shared" si="15"/>
        <v>6.132406256729622</v>
      </c>
      <c r="J24" s="10">
        <f t="shared" ref="J24:P24" si="18">+J16/J8</f>
        <v>6.7899119302762836</v>
      </c>
      <c r="K24" s="10">
        <f t="shared" si="18"/>
        <v>7.0724844733885259</v>
      </c>
      <c r="L24" s="10">
        <f t="shared" si="18"/>
        <v>8.0598804745057873</v>
      </c>
      <c r="M24" s="10">
        <f t="shared" si="18"/>
        <v>11.405038026162854</v>
      </c>
      <c r="N24" s="10">
        <f t="shared" si="18"/>
        <v>13.194429574292265</v>
      </c>
      <c r="O24" s="10">
        <f t="shared" si="18"/>
        <v>12.239885286107203</v>
      </c>
      <c r="P24" s="10">
        <f t="shared" si="18"/>
        <v>14.958770677638073</v>
      </c>
    </row>
    <row r="25" spans="2:16">
      <c r="B25" s="11" t="s">
        <v>9</v>
      </c>
      <c r="D25" s="10">
        <f t="shared" ref="D25:I25" si="19">+((D22/C22)-1)*100</f>
        <v>12.616432476532413</v>
      </c>
      <c r="E25" s="10">
        <f t="shared" si="19"/>
        <v>20.272161459259429</v>
      </c>
      <c r="F25" s="10">
        <f t="shared" si="19"/>
        <v>-7.4999063144116533</v>
      </c>
      <c r="G25" s="10">
        <f t="shared" si="19"/>
        <v>22.456462547397326</v>
      </c>
      <c r="H25" s="10">
        <f t="shared" si="19"/>
        <v>24.191646502349929</v>
      </c>
      <c r="I25" s="10">
        <f t="shared" si="19"/>
        <v>5.7510610867502976</v>
      </c>
      <c r="J25" s="10">
        <f t="shared" ref="J25:K27" si="20">+((J22/I22)-1)*100</f>
        <v>3.7104384182181871</v>
      </c>
      <c r="K25" s="10">
        <f t="shared" si="20"/>
        <v>-1.3613246772407939</v>
      </c>
      <c r="L25" s="10">
        <f t="shared" ref="L25:N27" si="21">+((L22/K22)-1)*100</f>
        <v>-3.9281535711055304</v>
      </c>
      <c r="M25" s="10">
        <f t="shared" si="21"/>
        <v>35.047691771774517</v>
      </c>
      <c r="N25" s="10">
        <f t="shared" si="21"/>
        <v>16.011333763500922</v>
      </c>
      <c r="O25" s="10">
        <f>+((O22/M22)-1)*100</f>
        <v>8.8343776736586435</v>
      </c>
      <c r="P25" s="10">
        <f>+((P22/O22)-1)*100</f>
        <v>24.019116389647486</v>
      </c>
    </row>
    <row r="26" spans="2:16">
      <c r="B26" s="8" t="s">
        <v>3</v>
      </c>
      <c r="C26" s="10"/>
      <c r="D26" s="10">
        <f t="shared" ref="D26:I26" si="22">+((D23/C23)-1)*100</f>
        <v>12.296536130921298</v>
      </c>
      <c r="E26" s="10">
        <f>+((E23/D23)-1)*100</f>
        <v>25.275406835438609</v>
      </c>
      <c r="F26" s="10">
        <f>+((F23/E23)-1)*100</f>
        <v>-21.424950436251201</v>
      </c>
      <c r="G26" s="10">
        <f t="shared" si="22"/>
        <v>31.532440519432182</v>
      </c>
      <c r="H26" s="10">
        <f t="shared" si="22"/>
        <v>44.593440193169087</v>
      </c>
      <c r="I26" s="10">
        <f t="shared" si="22"/>
        <v>2.6150361738879413</v>
      </c>
      <c r="J26" s="10">
        <f t="shared" si="20"/>
        <v>-2.3980328072102708</v>
      </c>
      <c r="K26" s="10">
        <f t="shared" si="20"/>
        <v>-8.2735028717513472</v>
      </c>
      <c r="L26" s="10">
        <f t="shared" si="21"/>
        <v>-36.959494158295271</v>
      </c>
      <c r="M26" s="10">
        <f t="shared" si="21"/>
        <v>11.750684549236489</v>
      </c>
      <c r="N26" s="10">
        <f t="shared" si="21"/>
        <v>17.078413527918791</v>
      </c>
      <c r="O26" s="10">
        <f>+((O23/M23)-1)*100</f>
        <v>14.01156678859814</v>
      </c>
      <c r="P26" s="10">
        <f>+((P23/O23)-1)*100</f>
        <v>32.346723881044937</v>
      </c>
    </row>
    <row r="27" spans="2:16">
      <c r="B27" s="8" t="s">
        <v>4</v>
      </c>
      <c r="C27" s="10"/>
      <c r="D27" s="10">
        <f t="shared" ref="D27:I27" si="23">+((D24/C24)-1)*100</f>
        <v>13.943241585593302</v>
      </c>
      <c r="E27" s="10">
        <f>+((E24/D24)-1)*100</f>
        <v>14.755549373571885</v>
      </c>
      <c r="F27" s="10">
        <f>+((F24/E24)-1)*100</f>
        <v>11.843185164712033</v>
      </c>
      <c r="G27" s="10">
        <f t="shared" si="23"/>
        <v>16.86415877588281</v>
      </c>
      <c r="H27" s="10">
        <f t="shared" si="23"/>
        <v>12.092635021924124</v>
      </c>
      <c r="I27" s="10">
        <f t="shared" si="23"/>
        <v>8.8142161329687561</v>
      </c>
      <c r="J27" s="10">
        <f t="shared" si="20"/>
        <v>10.721821843181445</v>
      </c>
      <c r="K27" s="10">
        <f t="shared" si="20"/>
        <v>4.1616525518136438</v>
      </c>
      <c r="L27" s="10">
        <f t="shared" si="21"/>
        <v>13.961091110662927</v>
      </c>
      <c r="M27" s="10">
        <f t="shared" si="21"/>
        <v>41.503810909332174</v>
      </c>
      <c r="N27" s="10">
        <f t="shared" si="21"/>
        <v>15.689483402199912</v>
      </c>
      <c r="O27" s="10">
        <f>+((O24/M24)-1)*100</f>
        <v>7.3199866412477554</v>
      </c>
      <c r="P27" s="10">
        <f>+((P24/O24)-1)*100</f>
        <v>22.213324128265512</v>
      </c>
    </row>
    <row r="28" spans="2:16">
      <c r="B28" s="8"/>
      <c r="C28" s="10"/>
      <c r="D28" s="10"/>
      <c r="E28" s="10"/>
      <c r="F28" s="10"/>
      <c r="G28" s="10"/>
      <c r="H28" s="10"/>
      <c r="I28" s="10"/>
    </row>
    <row r="29" spans="2:16">
      <c r="B29" s="2" t="s">
        <v>10</v>
      </c>
      <c r="C29" s="40">
        <v>1410</v>
      </c>
      <c r="D29" s="40">
        <v>1698</v>
      </c>
      <c r="E29" s="40">
        <v>1901</v>
      </c>
      <c r="F29" s="40">
        <v>1809</v>
      </c>
      <c r="G29" s="40">
        <v>1755</v>
      </c>
      <c r="H29" s="45" t="s">
        <v>49</v>
      </c>
      <c r="I29" s="54">
        <f>+I30/365</f>
        <v>1.730958904109589</v>
      </c>
      <c r="J29" s="54">
        <f t="shared" ref="J29:P29" si="24">+J30/365</f>
        <v>1.8465753424657534</v>
      </c>
      <c r="K29" s="54">
        <f t="shared" si="24"/>
        <v>1.6717808219178083</v>
      </c>
      <c r="L29" s="54">
        <v>1.7766999999999999</v>
      </c>
      <c r="M29" s="54">
        <v>1.738</v>
      </c>
      <c r="N29" s="54">
        <v>1.8210379999999999</v>
      </c>
      <c r="O29" s="54">
        <v>1.6472</v>
      </c>
      <c r="P29" s="54">
        <f t="shared" si="24"/>
        <v>1.6986301369863013</v>
      </c>
    </row>
    <row r="30" spans="2:16">
      <c r="B30" s="2" t="s">
        <v>11</v>
      </c>
      <c r="C30" s="40">
        <v>514.60900000000004</v>
      </c>
      <c r="D30" s="40">
        <v>619.827</v>
      </c>
      <c r="E30" s="40">
        <v>695.70799999999997</v>
      </c>
      <c r="F30" s="40">
        <v>660.27300000000002</v>
      </c>
      <c r="G30" s="40">
        <v>641.524</v>
      </c>
      <c r="H30" s="45">
        <v>605.9</v>
      </c>
      <c r="I30" s="45">
        <v>631.79999999999995</v>
      </c>
      <c r="J30" s="2">
        <v>674</v>
      </c>
      <c r="K30" s="2">
        <v>610.20000000000005</v>
      </c>
      <c r="L30" s="5">
        <f>+L29*365</f>
        <v>648.49549999999999</v>
      </c>
      <c r="M30" s="5">
        <f>+M29*366</f>
        <v>636.10799999999995</v>
      </c>
      <c r="N30" s="5">
        <f>+N29*365</f>
        <v>664.67886999999996</v>
      </c>
      <c r="O30" s="5">
        <f>+O29*365</f>
        <v>601.22799999999995</v>
      </c>
      <c r="P30" s="2">
        <v>620</v>
      </c>
    </row>
    <row r="31" spans="2:16">
      <c r="B31" s="8" t="s">
        <v>12</v>
      </c>
      <c r="C31" s="40">
        <v>13.10483022237543</v>
      </c>
      <c r="D31" s="32">
        <f t="shared" ref="D31:I31" si="25">+((D30/C30)-1)*100</f>
        <v>20.446202845266971</v>
      </c>
      <c r="E31" s="32">
        <f>+((E30/D30)-1)*100</f>
        <v>12.242286960716452</v>
      </c>
      <c r="F31" s="32">
        <f>+((F30/E30)-1)*100</f>
        <v>-5.0933725068563191</v>
      </c>
      <c r="G31" s="32">
        <f t="shared" si="25"/>
        <v>-2.8395830209625439</v>
      </c>
      <c r="H31" s="32">
        <f t="shared" si="25"/>
        <v>-5.5530268548020008</v>
      </c>
      <c r="I31" s="32">
        <f t="shared" si="25"/>
        <v>4.2746327776860937</v>
      </c>
      <c r="J31" s="32">
        <f>+((J30/I30)-1)*100</f>
        <v>6.6793289015511403</v>
      </c>
      <c r="K31" s="32">
        <f>+((K30/J30)-1)*100</f>
        <v>-9.4658753709198749</v>
      </c>
      <c r="L31" s="32">
        <f>+((L30/K30)-1)*100</f>
        <v>6.2758931497869375</v>
      </c>
      <c r="M31" s="32">
        <f>+((M30/L30)-1)*100</f>
        <v>-1.9101905872901281</v>
      </c>
      <c r="N31" s="32">
        <f>+((N30/M30)-1)*100</f>
        <v>4.4915124475717993</v>
      </c>
      <c r="O31" s="32">
        <f>+((O30/M30)-1)*100</f>
        <v>-5.4833455954020334</v>
      </c>
      <c r="P31" s="32">
        <f>+((P30/O30)-1)*100</f>
        <v>3.1222764076190845</v>
      </c>
    </row>
    <row r="32" spans="2:16">
      <c r="B32" s="2" t="s">
        <v>13</v>
      </c>
      <c r="C32" s="43">
        <v>61.3</v>
      </c>
      <c r="D32" s="43">
        <v>70</v>
      </c>
      <c r="E32" s="43">
        <v>92.4</v>
      </c>
      <c r="F32" s="40">
        <v>60.9</v>
      </c>
      <c r="G32" s="40">
        <v>77.900000000000006</v>
      </c>
      <c r="H32" s="40">
        <v>110.1</v>
      </c>
      <c r="I32" s="40">
        <v>111.6</v>
      </c>
      <c r="J32" s="2">
        <v>107.7</v>
      </c>
      <c r="K32" s="2">
        <v>96.9</v>
      </c>
      <c r="L32" s="2">
        <v>53.7</v>
      </c>
      <c r="M32" s="2">
        <v>41.8</v>
      </c>
      <c r="N32" s="2">
        <v>46</v>
      </c>
      <c r="O32" s="2">
        <v>48.4</v>
      </c>
      <c r="P32" s="2">
        <v>50</v>
      </c>
    </row>
    <row r="33" spans="2:16">
      <c r="B33" s="8" t="s">
        <v>12</v>
      </c>
      <c r="C33" s="43">
        <v>22.599999999999998</v>
      </c>
      <c r="D33" s="32">
        <f t="shared" ref="D33:I33" si="26">+((D32/C32)-1)*100</f>
        <v>14.19249592169658</v>
      </c>
      <c r="E33" s="32">
        <f t="shared" si="26"/>
        <v>32.000000000000007</v>
      </c>
      <c r="F33" s="32">
        <f t="shared" si="26"/>
        <v>-34.090909090909093</v>
      </c>
      <c r="G33" s="32">
        <f t="shared" si="26"/>
        <v>27.914614121510684</v>
      </c>
      <c r="H33" s="32">
        <f t="shared" si="26"/>
        <v>41.335044929396638</v>
      </c>
      <c r="I33" s="32">
        <f t="shared" si="26"/>
        <v>1.3623978201634968</v>
      </c>
      <c r="J33" s="5">
        <f>+((J32/I32)-1)*100</f>
        <v>-3.4946236559139754</v>
      </c>
      <c r="K33" s="5">
        <f>+((K32/J32)-1)*100</f>
        <v>-10.027855153203335</v>
      </c>
      <c r="L33" s="5">
        <f>+((L32/K32)-1)*100</f>
        <v>-44.582043343653254</v>
      </c>
      <c r="M33" s="5">
        <f>+((M32/L32)-1)*100</f>
        <v>-22.160148975791436</v>
      </c>
      <c r="N33" s="5">
        <f>+((N32/M32)-1)*100</f>
        <v>10.047846889952151</v>
      </c>
      <c r="O33" s="5">
        <f>+((O32/M32)-1)*100</f>
        <v>15.789473684210531</v>
      </c>
      <c r="P33" s="5">
        <f>+((P32/O32)-1)*100</f>
        <v>3.3057851239669533</v>
      </c>
    </row>
    <row r="34" spans="2:16">
      <c r="B34" s="2" t="s">
        <v>14</v>
      </c>
      <c r="C34" s="40">
        <v>30.389921096999998</v>
      </c>
      <c r="D34" s="40">
        <v>43.447229501999999</v>
      </c>
      <c r="E34" s="40">
        <v>63.477035890800003</v>
      </c>
      <c r="F34" s="40">
        <v>39.210074630999998</v>
      </c>
      <c r="G34" s="40">
        <v>48.577683275962301</v>
      </c>
      <c r="H34" s="40">
        <v>60.448080925277701</v>
      </c>
      <c r="I34" s="40">
        <v>64.222046226000003</v>
      </c>
      <c r="J34" s="32">
        <f t="shared" ref="J34:P34" si="27">+J30*96%*J32/1000</f>
        <v>69.686207999999993</v>
      </c>
      <c r="K34" s="32">
        <f t="shared" si="27"/>
        <v>56.76324480000001</v>
      </c>
      <c r="L34" s="32">
        <f t="shared" si="27"/>
        <v>33.431240015999997</v>
      </c>
      <c r="M34" s="32">
        <f t="shared" si="27"/>
        <v>25.525741823999994</v>
      </c>
      <c r="N34" s="32">
        <f t="shared" si="27"/>
        <v>29.352218899199997</v>
      </c>
      <c r="O34" s="32">
        <f t="shared" si="27"/>
        <v>27.935457791999998</v>
      </c>
      <c r="P34" s="32">
        <f t="shared" si="27"/>
        <v>29.759999999999998</v>
      </c>
    </row>
    <row r="35" spans="2:16">
      <c r="B35" s="8" t="s">
        <v>12</v>
      </c>
      <c r="C35" s="40">
        <v>38.689350684068224</v>
      </c>
      <c r="D35" s="32">
        <f t="shared" ref="D35:I35" si="28">+((D34/C34)-1)*100</f>
        <v>42.965917428094215</v>
      </c>
      <c r="E35" s="32">
        <f t="shared" si="28"/>
        <v>46.101458294085184</v>
      </c>
      <c r="F35" s="32">
        <f t="shared" si="28"/>
        <v>-38.229512325601711</v>
      </c>
      <c r="G35" s="32">
        <f t="shared" si="28"/>
        <v>23.890820747268226</v>
      </c>
      <c r="H35" s="32">
        <f t="shared" si="28"/>
        <v>24.43590729076459</v>
      </c>
      <c r="I35" s="32">
        <f t="shared" si="28"/>
        <v>6.2433169803809863</v>
      </c>
      <c r="J35" s="32">
        <f>+((J34/I34)-1)*100</f>
        <v>8.50823369092193</v>
      </c>
      <c r="K35" s="32">
        <f>+((K34/J34)-1)*100</f>
        <v>-18.544506252944604</v>
      </c>
      <c r="L35" s="32">
        <f>+((L34/K34)-1)*100</f>
        <v>-41.104071598105698</v>
      </c>
      <c r="M35" s="32">
        <f>+((M34/L34)-1)*100</f>
        <v>-23.64703848321653</v>
      </c>
      <c r="N35" s="32">
        <f>+((N34/M34)-1)*100</f>
        <v>14.990659631299131</v>
      </c>
      <c r="O35" s="32">
        <f>+((O34/M34)-1)*100</f>
        <v>9.4403366790081868</v>
      </c>
      <c r="P35" s="32">
        <f>+((P34/O34)-1)*100</f>
        <v>6.5312772805982133</v>
      </c>
    </row>
    <row r="36" spans="2:16">
      <c r="B36" s="8"/>
      <c r="C36" s="40"/>
      <c r="D36" s="32"/>
      <c r="E36" s="32"/>
      <c r="F36" s="32"/>
      <c r="G36" s="32"/>
      <c r="H36" s="32"/>
      <c r="I36" s="32"/>
    </row>
    <row r="37" spans="2:16">
      <c r="B37" s="11" t="s">
        <v>15</v>
      </c>
      <c r="C37" s="40">
        <v>1367.78958739775</v>
      </c>
      <c r="D37" s="7">
        <f t="shared" ref="D37:I37" si="29">C37*(1+D38/100)</f>
        <v>1528.9152007932048</v>
      </c>
      <c r="E37" s="7">
        <f>D37*(1+E38/100)</f>
        <v>1730.426224257749</v>
      </c>
      <c r="F37" s="7">
        <f>E37*(1+F38/100)</f>
        <v>1972.4625069999688</v>
      </c>
      <c r="G37" s="7">
        <f t="shared" si="29"/>
        <v>2274.882096444705</v>
      </c>
      <c r="H37" s="7">
        <f t="shared" si="29"/>
        <v>2534.2186554394016</v>
      </c>
      <c r="I37" s="7">
        <f t="shared" si="29"/>
        <v>2762.2983344289478</v>
      </c>
      <c r="J37" s="7">
        <f>I37*(1+J38/100)</f>
        <v>2974.9953061799765</v>
      </c>
      <c r="K37" s="7">
        <f>J37*(1+K38/100)</f>
        <v>3198.1199541434748</v>
      </c>
      <c r="L37" s="7">
        <f>K37*(1+L38/100)</f>
        <v>3655.4511075859918</v>
      </c>
      <c r="M37" s="7">
        <f>L37*(1+M38/100)</f>
        <v>5190.740572772108</v>
      </c>
      <c r="N37" s="7">
        <f>M37*(1+N38/100)</f>
        <v>6010.8775832701003</v>
      </c>
      <c r="O37" s="7">
        <f>M37*(1+O38/100)</f>
        <v>6010.8775832701003</v>
      </c>
      <c r="P37" s="7">
        <f>O37*(1+P38/100)</f>
        <v>7735.9994496686186</v>
      </c>
    </row>
    <row r="38" spans="2:16">
      <c r="B38" s="8" t="s">
        <v>12</v>
      </c>
      <c r="C38" s="44">
        <v>12.206760758239071</v>
      </c>
      <c r="D38" s="47">
        <v>11.78</v>
      </c>
      <c r="E38" s="44">
        <v>13.18</v>
      </c>
      <c r="F38" s="44">
        <v>13.987090541582555</v>
      </c>
      <c r="G38" s="44">
        <v>15.332083036888919</v>
      </c>
      <c r="H38" s="44">
        <v>11.4</v>
      </c>
      <c r="I38" s="44">
        <v>9</v>
      </c>
      <c r="J38" s="2">
        <v>7.7</v>
      </c>
      <c r="K38" s="2">
        <v>7.5</v>
      </c>
      <c r="L38" s="2">
        <v>14.3</v>
      </c>
      <c r="M38" s="2">
        <v>42</v>
      </c>
      <c r="N38" s="2">
        <v>15.8</v>
      </c>
      <c r="O38" s="2">
        <v>15.8</v>
      </c>
      <c r="P38" s="2">
        <v>28.7</v>
      </c>
    </row>
    <row r="39" spans="2:16">
      <c r="B39" s="2" t="s">
        <v>16</v>
      </c>
      <c r="C39" s="44">
        <v>80.368072055555601</v>
      </c>
      <c r="D39" s="44">
        <v>80.368072055555601</v>
      </c>
      <c r="E39" s="44">
        <v>76.706142749999998</v>
      </c>
      <c r="F39" s="44">
        <v>79.328166666666704</v>
      </c>
      <c r="G39" s="44">
        <v>91.905720340501802</v>
      </c>
      <c r="H39" s="44">
        <v>94</v>
      </c>
      <c r="I39" s="48">
        <v>95.4</v>
      </c>
      <c r="J39" s="2">
        <v>96.6</v>
      </c>
      <c r="K39" s="2">
        <v>98.3</v>
      </c>
      <c r="L39" s="2">
        <v>120.1</v>
      </c>
      <c r="M39" s="2">
        <v>163.5</v>
      </c>
      <c r="N39" s="2">
        <v>165.9</v>
      </c>
      <c r="O39" s="2">
        <v>165.9</v>
      </c>
      <c r="P39" s="58" t="s">
        <v>69</v>
      </c>
    </row>
    <row r="40" spans="2:16">
      <c r="B40" s="3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</row>
    <row r="41" spans="2:16">
      <c r="B41" s="2" t="str">
        <f>ToC!$B$18</f>
        <v>Source: Government of Angola Budget, IMF staff reports.</v>
      </c>
      <c r="C41" s="10"/>
      <c r="D41" s="10"/>
      <c r="E41" s="10"/>
      <c r="F41" s="10"/>
      <c r="G41" s="10"/>
      <c r="H41" s="10"/>
      <c r="I41" s="10"/>
      <c r="J41" s="14"/>
      <c r="K41" s="14"/>
      <c r="L41" s="14"/>
      <c r="M41" s="14"/>
      <c r="N41" s="14"/>
      <c r="O41" s="14"/>
      <c r="P41" s="14"/>
    </row>
    <row r="42" spans="2:16">
      <c r="C42" s="10"/>
      <c r="D42" s="10"/>
      <c r="E42" s="10"/>
      <c r="F42" s="10"/>
      <c r="G42" s="10"/>
      <c r="H42" s="10"/>
      <c r="I42" s="10"/>
    </row>
    <row r="43" spans="2:16">
      <c r="C43" s="10"/>
      <c r="D43" s="10"/>
      <c r="E43" s="10"/>
      <c r="F43" s="10"/>
      <c r="G43" s="10"/>
      <c r="H43" s="10"/>
      <c r="I43" s="10"/>
    </row>
    <row r="103" hidden="1"/>
    <row r="104" hidden="1"/>
    <row r="173" hidden="1"/>
    <row r="174" hidden="1"/>
    <row r="179" hidden="1"/>
    <row r="182" hidden="1"/>
    <row r="183" hidden="1"/>
    <row r="184" hidden="1"/>
    <row r="185" hidden="1"/>
    <row r="186" hidden="1"/>
    <row r="187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</sheetData>
  <pageMargins left="0.7" right="0.7" top="0.75" bottom="0.75" header="0.3" footer="0.3"/>
  <pageSetup scale="86" orientation="landscape" r:id="rId1"/>
  <ignoredErrors>
    <ignoredError sqref="J3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91"/>
  <sheetViews>
    <sheetView showGridLines="0" zoomScaleNormal="100" workbookViewId="0">
      <pane xSplit="2" ySplit="2" topLeftCell="C24" activePane="bottomRight" state="frozen"/>
      <selection sqref="A1:IV65536"/>
      <selection pane="topRight" sqref="A1:IV65536"/>
      <selection pane="bottomLeft" sqref="A1:IV65536"/>
      <selection pane="bottomRight" activeCell="F6" sqref="F6"/>
    </sheetView>
  </sheetViews>
  <sheetFormatPr defaultColWidth="9.140625" defaultRowHeight="15"/>
  <cols>
    <col min="1" max="1" width="5.7109375" style="2" customWidth="1"/>
    <col min="2" max="2" width="44.5703125" style="2" customWidth="1"/>
    <col min="3" max="15" width="10.7109375" style="2" customWidth="1"/>
    <col min="16" max="16384" width="9.140625" style="2"/>
  </cols>
  <sheetData>
    <row r="1" spans="2:16" ht="18.75">
      <c r="B1" s="56" t="s">
        <v>73</v>
      </c>
      <c r="C1" s="1"/>
      <c r="D1" s="1"/>
      <c r="E1" s="1"/>
      <c r="F1" s="10"/>
      <c r="G1" s="10"/>
      <c r="H1" s="10"/>
      <c r="I1" s="10"/>
    </row>
    <row r="2" spans="2:16">
      <c r="B2" s="3" t="s">
        <v>48</v>
      </c>
      <c r="C2" s="3">
        <v>2006</v>
      </c>
      <c r="D2" s="3">
        <v>2007</v>
      </c>
      <c r="E2" s="3">
        <v>2008</v>
      </c>
      <c r="F2" s="3">
        <v>2009</v>
      </c>
      <c r="G2" s="3">
        <v>2010</v>
      </c>
      <c r="H2" s="3">
        <v>2011</v>
      </c>
      <c r="I2" s="3">
        <v>2012</v>
      </c>
      <c r="J2" s="2">
        <v>2013</v>
      </c>
      <c r="K2" s="55">
        <v>2014</v>
      </c>
      <c r="L2" s="2">
        <v>2015</v>
      </c>
      <c r="M2" s="2">
        <v>2016</v>
      </c>
      <c r="N2" s="2" t="s">
        <v>72</v>
      </c>
      <c r="O2" s="2" t="s">
        <v>71</v>
      </c>
      <c r="P2" s="2" t="s">
        <v>68</v>
      </c>
    </row>
    <row r="3" spans="2:16">
      <c r="F3" s="10"/>
      <c r="G3" s="10"/>
      <c r="H3" s="10"/>
      <c r="I3" s="10"/>
    </row>
    <row r="4" spans="2:16">
      <c r="B4" s="2" t="s">
        <v>17</v>
      </c>
      <c r="C4" s="39">
        <f>C5+C8</f>
        <v>1685.0305477098602</v>
      </c>
      <c r="D4" s="39">
        <f t="shared" ref="D4:I4" si="0">D5+D8</f>
        <v>2124.712021986632</v>
      </c>
      <c r="E4" s="39">
        <f t="shared" si="0"/>
        <v>3217.4329311647621</v>
      </c>
      <c r="F4" s="39">
        <f t="shared" si="0"/>
        <v>2069.7329247943976</v>
      </c>
      <c r="G4" s="39">
        <f t="shared" si="0"/>
        <v>3295.4895990144259</v>
      </c>
      <c r="H4" s="39">
        <f t="shared" si="0"/>
        <v>4775.5</v>
      </c>
      <c r="I4" s="39">
        <f t="shared" si="0"/>
        <v>5053.8999999999996</v>
      </c>
      <c r="J4" s="39">
        <f t="shared" ref="J4:P4" si="1">J5+J8</f>
        <v>4848.5</v>
      </c>
      <c r="K4" s="39">
        <f t="shared" si="1"/>
        <v>4402.6000000000004</v>
      </c>
      <c r="L4" s="39">
        <f t="shared" si="1"/>
        <v>3366.7</v>
      </c>
      <c r="M4" s="39">
        <f t="shared" si="1"/>
        <v>2899.9</v>
      </c>
      <c r="N4" s="39">
        <f t="shared" si="1"/>
        <v>3667.9</v>
      </c>
      <c r="O4" s="39">
        <f t="shared" si="1"/>
        <v>3253.7</v>
      </c>
      <c r="P4" s="39">
        <f t="shared" si="1"/>
        <v>4404.3</v>
      </c>
    </row>
    <row r="5" spans="2:16">
      <c r="B5" s="8" t="s">
        <v>18</v>
      </c>
      <c r="C5" s="39">
        <f t="shared" ref="C5:P5" si="2">C6+C7</f>
        <v>1589.5206494952201</v>
      </c>
      <c r="D5" s="39">
        <f t="shared" si="2"/>
        <v>2052.8075348447501</v>
      </c>
      <c r="E5" s="39">
        <f t="shared" si="2"/>
        <v>3070.23262724504</v>
      </c>
      <c r="F5" s="39">
        <f t="shared" si="2"/>
        <v>1988.2209162817999</v>
      </c>
      <c r="G5" s="39">
        <f t="shared" si="2"/>
        <v>3094.47015211288</v>
      </c>
      <c r="H5" s="39">
        <f t="shared" si="2"/>
        <v>4527.7</v>
      </c>
      <c r="I5" s="39">
        <f t="shared" si="2"/>
        <v>4825.8999999999996</v>
      </c>
      <c r="J5" s="39">
        <f t="shared" si="2"/>
        <v>4602</v>
      </c>
      <c r="K5" s="39">
        <f t="shared" si="2"/>
        <v>4098</v>
      </c>
      <c r="L5" s="39">
        <f t="shared" si="2"/>
        <v>3042</v>
      </c>
      <c r="M5" s="39">
        <f t="shared" si="2"/>
        <v>2599.3000000000002</v>
      </c>
      <c r="N5" s="39">
        <f t="shared" si="2"/>
        <v>3404.1</v>
      </c>
      <c r="O5" s="39">
        <f t="shared" si="2"/>
        <v>2946.7</v>
      </c>
      <c r="P5" s="39">
        <f t="shared" si="2"/>
        <v>4139.3</v>
      </c>
    </row>
    <row r="6" spans="2:16" ht="18">
      <c r="B6" s="15" t="s">
        <v>19</v>
      </c>
      <c r="C6" s="49">
        <v>1350.6094906830001</v>
      </c>
      <c r="D6" s="49">
        <v>1722</v>
      </c>
      <c r="E6" s="49">
        <v>2601.9</v>
      </c>
      <c r="F6" s="40">
        <v>1449.2008571599999</v>
      </c>
      <c r="G6" s="40">
        <v>2500.4031390976997</v>
      </c>
      <c r="H6" s="40">
        <v>3817.1</v>
      </c>
      <c r="I6" s="40">
        <v>4102.7</v>
      </c>
      <c r="J6" s="50">
        <v>3629.8</v>
      </c>
      <c r="K6" s="50">
        <v>2969.8</v>
      </c>
      <c r="L6" s="50">
        <v>1897.7</v>
      </c>
      <c r="M6" s="50">
        <v>1372.6</v>
      </c>
      <c r="N6" s="50">
        <v>1695.5</v>
      </c>
      <c r="O6" s="50">
        <v>1703.2</v>
      </c>
      <c r="P6" s="50">
        <v>2399.1</v>
      </c>
    </row>
    <row r="7" spans="2:16">
      <c r="B7" s="15" t="s">
        <v>4</v>
      </c>
      <c r="C7" s="49">
        <v>238.91115881221998</v>
      </c>
      <c r="D7" s="49">
        <v>330.80753484474997</v>
      </c>
      <c r="E7" s="49">
        <v>468.33262724503999</v>
      </c>
      <c r="F7" s="40">
        <v>539.02005912180005</v>
      </c>
      <c r="G7" s="40">
        <v>594.06701301518001</v>
      </c>
      <c r="H7" s="40">
        <v>710.6</v>
      </c>
      <c r="I7" s="40">
        <v>723.2</v>
      </c>
      <c r="J7" s="50">
        <v>972.2</v>
      </c>
      <c r="K7" s="50">
        <v>1128.2</v>
      </c>
      <c r="L7" s="50">
        <v>1144.3</v>
      </c>
      <c r="M7" s="50">
        <v>1226.7</v>
      </c>
      <c r="N7" s="50">
        <v>1708.6</v>
      </c>
      <c r="O7" s="50">
        <v>1243.5</v>
      </c>
      <c r="P7" s="2">
        <v>1740.2</v>
      </c>
    </row>
    <row r="8" spans="2:16">
      <c r="B8" s="8" t="s">
        <v>20</v>
      </c>
      <c r="C8" s="39">
        <v>95.509898214640003</v>
      </c>
      <c r="D8" s="39">
        <v>71.904487141882001</v>
      </c>
      <c r="E8" s="39">
        <v>147.20030391972202</v>
      </c>
      <c r="F8" s="7">
        <v>81.512008512597674</v>
      </c>
      <c r="G8" s="7">
        <v>201.01944690154602</v>
      </c>
      <c r="H8" s="7">
        <v>247.79999999999998</v>
      </c>
      <c r="I8" s="7">
        <f>106.6+1.6+119.8</f>
        <v>228</v>
      </c>
      <c r="J8" s="38">
        <f>120.7+1.8+124</f>
        <v>246.5</v>
      </c>
      <c r="K8" s="50">
        <f>86.9+1.5+215.7+0.5</f>
        <v>304.60000000000002</v>
      </c>
      <c r="L8" s="50">
        <f>150.7+1.2+171.8+1</f>
        <v>324.7</v>
      </c>
      <c r="M8" s="50">
        <f>158.7+1.8+139.2+0.9</f>
        <v>300.59999999999997</v>
      </c>
      <c r="N8" s="50">
        <f>172.9+0+90.9+0</f>
        <v>263.8</v>
      </c>
      <c r="O8" s="50">
        <f>166.5+4.3+135.6+0.6</f>
        <v>307</v>
      </c>
      <c r="P8" s="2">
        <f>172.9+0+92.1</f>
        <v>265</v>
      </c>
    </row>
    <row r="9" spans="2:16">
      <c r="C9" s="39"/>
      <c r="D9" s="53"/>
      <c r="E9" s="53"/>
      <c r="F9" s="53"/>
      <c r="G9" s="53"/>
      <c r="H9" s="53"/>
      <c r="I9" s="53"/>
      <c r="J9" s="7"/>
      <c r="K9" s="7"/>
      <c r="L9" s="7"/>
      <c r="M9" s="7"/>
      <c r="N9" s="7"/>
      <c r="O9" s="7"/>
    </row>
    <row r="10" spans="2:16">
      <c r="B10" s="2" t="s">
        <v>21</v>
      </c>
      <c r="C10" s="39">
        <f>C11+C20</f>
        <v>1288.35311750444</v>
      </c>
      <c r="D10" s="39">
        <f t="shared" ref="D10:N10" si="3">D11+D20</f>
        <v>1908.84238307499</v>
      </c>
      <c r="E10" s="39">
        <f t="shared" si="3"/>
        <v>3498.7888643034066</v>
      </c>
      <c r="F10" s="39">
        <f t="shared" si="3"/>
        <v>2510.1965341343584</v>
      </c>
      <c r="G10" s="39">
        <f t="shared" si="3"/>
        <v>2893.9313783785187</v>
      </c>
      <c r="H10" s="39">
        <f t="shared" si="3"/>
        <v>3774.7</v>
      </c>
      <c r="I10" s="39">
        <f t="shared" si="3"/>
        <v>4328.8999999999996</v>
      </c>
      <c r="J10" s="39">
        <f>J11+J20</f>
        <v>4815.6000000000004</v>
      </c>
      <c r="K10" s="39">
        <f t="shared" si="3"/>
        <v>5221.3</v>
      </c>
      <c r="L10" s="39">
        <f t="shared" si="3"/>
        <v>3773.8</v>
      </c>
      <c r="M10" s="39">
        <f t="shared" si="3"/>
        <v>3648.1</v>
      </c>
      <c r="N10" s="39">
        <f t="shared" si="3"/>
        <v>4807.7</v>
      </c>
      <c r="O10" s="39">
        <f>O11+O20</f>
        <v>4221.8999999999996</v>
      </c>
      <c r="P10" s="39">
        <f>P11+P20</f>
        <v>5129</v>
      </c>
    </row>
    <row r="11" spans="2:16">
      <c r="B11" s="2" t="s">
        <v>22</v>
      </c>
      <c r="C11" s="39">
        <f>C12+C13+C16+C17</f>
        <v>852.38711195557994</v>
      </c>
      <c r="D11" s="39">
        <f t="shared" ref="D11:I11" si="4">D12+D13+D16+D17</f>
        <v>1377.5423830749901</v>
      </c>
      <c r="E11" s="39">
        <f t="shared" si="4"/>
        <v>2606.1888643034067</v>
      </c>
      <c r="F11" s="39">
        <f t="shared" si="4"/>
        <v>1766.9219996898046</v>
      </c>
      <c r="G11" s="39">
        <f>G12+G13+G16+G17</f>
        <v>2160.5903570592886</v>
      </c>
      <c r="H11" s="39">
        <f t="shared" si="4"/>
        <v>2928.3999999999996</v>
      </c>
      <c r="I11" s="39">
        <f t="shared" si="4"/>
        <v>3184.4</v>
      </c>
      <c r="J11" s="39">
        <f t="shared" ref="J11:P11" si="5">J12+J13+J16+J17</f>
        <v>3436.6</v>
      </c>
      <c r="K11" s="39">
        <f t="shared" si="5"/>
        <v>3665.9</v>
      </c>
      <c r="L11" s="39">
        <f t="shared" si="5"/>
        <v>3037.6</v>
      </c>
      <c r="M11" s="39">
        <f t="shared" si="5"/>
        <v>3003.1</v>
      </c>
      <c r="N11" s="39">
        <f t="shared" si="5"/>
        <v>3812.7999999999997</v>
      </c>
      <c r="O11" s="39">
        <f t="shared" si="5"/>
        <v>3373.2</v>
      </c>
      <c r="P11" s="39">
        <f t="shared" si="5"/>
        <v>4190.2</v>
      </c>
    </row>
    <row r="12" spans="2:16">
      <c r="B12" s="15" t="s">
        <v>23</v>
      </c>
      <c r="C12" s="49">
        <v>311.29157903258005</v>
      </c>
      <c r="D12" s="49">
        <v>364.5</v>
      </c>
      <c r="E12" s="49">
        <v>543</v>
      </c>
      <c r="F12" s="40">
        <v>665</v>
      </c>
      <c r="G12" s="40">
        <v>713.75911898319998</v>
      </c>
      <c r="H12" s="40">
        <v>877.3</v>
      </c>
      <c r="I12" s="40">
        <v>1031</v>
      </c>
      <c r="J12" s="40">
        <v>1154.2</v>
      </c>
      <c r="K12" s="40">
        <v>1318.9</v>
      </c>
      <c r="L12" s="40">
        <v>1390</v>
      </c>
      <c r="M12" s="40">
        <v>1396.9</v>
      </c>
      <c r="N12" s="40">
        <v>1613.8</v>
      </c>
      <c r="O12" s="40">
        <v>1492.8</v>
      </c>
      <c r="P12" s="40">
        <v>1647.2</v>
      </c>
    </row>
    <row r="13" spans="2:16">
      <c r="B13" s="15" t="s">
        <v>24</v>
      </c>
      <c r="C13" s="39">
        <f t="shared" ref="C13:H13" si="6">C14+C15</f>
        <v>308.40995486858998</v>
      </c>
      <c r="D13" s="39">
        <f t="shared" si="6"/>
        <v>343.9</v>
      </c>
      <c r="E13" s="39">
        <f t="shared" si="6"/>
        <v>539.1</v>
      </c>
      <c r="F13" s="39">
        <f t="shared" si="6"/>
        <v>383.3</v>
      </c>
      <c r="G13" s="39">
        <f t="shared" si="6"/>
        <v>619.07379114882906</v>
      </c>
      <c r="H13" s="39">
        <f t="shared" si="6"/>
        <v>1030.8</v>
      </c>
      <c r="I13" s="40">
        <v>1296.5999999999999</v>
      </c>
      <c r="J13" s="40">
        <v>1228.3</v>
      </c>
      <c r="K13" s="40">
        <v>1249.4000000000001</v>
      </c>
      <c r="L13" s="40">
        <v>787.2</v>
      </c>
      <c r="M13" s="40">
        <v>624.1</v>
      </c>
      <c r="N13" s="40">
        <v>1034.8</v>
      </c>
      <c r="O13" s="40">
        <v>718.4</v>
      </c>
      <c r="P13" s="40">
        <v>974.5</v>
      </c>
    </row>
    <row r="14" spans="2:16">
      <c r="B14" s="16" t="s">
        <v>25</v>
      </c>
      <c r="C14" s="49"/>
      <c r="D14" s="49"/>
      <c r="E14" s="49"/>
      <c r="F14" s="40">
        <v>0</v>
      </c>
      <c r="G14" s="40">
        <v>165.82754889</v>
      </c>
      <c r="H14" s="40">
        <v>246.59999999999991</v>
      </c>
      <c r="I14" s="40"/>
      <c r="J14" s="51"/>
      <c r="K14" s="51"/>
      <c r="L14" s="51"/>
      <c r="M14" s="51"/>
      <c r="N14" s="51"/>
      <c r="O14" s="51"/>
    </row>
    <row r="15" spans="2:16">
      <c r="B15" s="16" t="s">
        <v>26</v>
      </c>
      <c r="C15" s="49">
        <v>308.40995486858998</v>
      </c>
      <c r="D15" s="49">
        <v>343.9</v>
      </c>
      <c r="E15" s="49">
        <v>539.1</v>
      </c>
      <c r="F15" s="40">
        <v>383.3</v>
      </c>
      <c r="G15" s="40">
        <v>453.246242258829</v>
      </c>
      <c r="H15" s="40">
        <v>784.2</v>
      </c>
      <c r="I15" s="40"/>
      <c r="J15" s="40"/>
      <c r="K15" s="40"/>
      <c r="L15" s="40"/>
      <c r="M15" s="40"/>
      <c r="N15" s="40"/>
      <c r="O15" s="40"/>
    </row>
    <row r="16" spans="2:16">
      <c r="B16" s="15" t="s">
        <v>55</v>
      </c>
      <c r="C16" s="49">
        <v>53.338312385999998</v>
      </c>
      <c r="D16" s="49">
        <v>53.658748203126962</v>
      </c>
      <c r="E16" s="49">
        <v>122.65614258652251</v>
      </c>
      <c r="F16" s="40">
        <v>103.1360772672038</v>
      </c>
      <c r="G16" s="40">
        <v>89.535637600081699</v>
      </c>
      <c r="H16" s="40">
        <v>94.6</v>
      </c>
      <c r="I16" s="40">
        <v>105.3</v>
      </c>
      <c r="J16" s="52">
        <v>99.1</v>
      </c>
      <c r="K16" s="52">
        <v>147.19999999999999</v>
      </c>
      <c r="L16" s="52">
        <v>248.5</v>
      </c>
      <c r="M16" s="52">
        <v>470.4</v>
      </c>
      <c r="N16" s="52">
        <v>484.2</v>
      </c>
      <c r="O16" s="52">
        <v>710.9</v>
      </c>
      <c r="P16" s="52">
        <v>968.4</v>
      </c>
    </row>
    <row r="17" spans="2:16">
      <c r="B17" s="15" t="s">
        <v>27</v>
      </c>
      <c r="C17" s="49">
        <v>179.34726566840996</v>
      </c>
      <c r="D17" s="49">
        <v>615.48363487186316</v>
      </c>
      <c r="E17" s="49">
        <v>1401.4327217168843</v>
      </c>
      <c r="F17" s="40">
        <v>615.48592242260088</v>
      </c>
      <c r="G17" s="40">
        <v>738.22180932717799</v>
      </c>
      <c r="H17" s="40">
        <v>925.7</v>
      </c>
      <c r="I17" s="40">
        <v>751.5</v>
      </c>
      <c r="J17" s="40">
        <v>955</v>
      </c>
      <c r="K17" s="40">
        <v>950.4</v>
      </c>
      <c r="L17" s="40">
        <v>611.9</v>
      </c>
      <c r="M17" s="40">
        <v>511.7</v>
      </c>
      <c r="N17" s="52">
        <v>680</v>
      </c>
      <c r="O17" s="52">
        <v>451.1</v>
      </c>
      <c r="P17" s="52">
        <v>600.1</v>
      </c>
    </row>
    <row r="18" spans="2:16">
      <c r="B18" s="16" t="s">
        <v>58</v>
      </c>
      <c r="C18" s="49"/>
      <c r="D18" s="49"/>
      <c r="E18" s="49"/>
      <c r="F18" s="40">
        <v>308.49796020001003</v>
      </c>
      <c r="G18" s="40">
        <v>506.62011556850001</v>
      </c>
      <c r="H18" s="40">
        <v>766.33727252446499</v>
      </c>
      <c r="I18" s="40">
        <v>548.23257673751903</v>
      </c>
      <c r="J18" s="40">
        <v>710</v>
      </c>
      <c r="K18" s="40">
        <v>668.2</v>
      </c>
      <c r="L18" s="40">
        <v>278.5</v>
      </c>
      <c r="M18" s="40">
        <v>160.9</v>
      </c>
      <c r="N18" s="52">
        <v>291.89999999999998</v>
      </c>
      <c r="O18" s="52">
        <v>112.3</v>
      </c>
      <c r="P18" s="52">
        <v>225</v>
      </c>
    </row>
    <row r="19" spans="2:16">
      <c r="B19" s="16" t="s">
        <v>20</v>
      </c>
      <c r="C19" s="49"/>
      <c r="D19" s="49"/>
      <c r="E19" s="49"/>
      <c r="F19" s="57">
        <f>F17-F18</f>
        <v>306.98796222259085</v>
      </c>
      <c r="G19" s="57">
        <f>G17-G18</f>
        <v>231.60169375867798</v>
      </c>
      <c r="H19" s="57">
        <f>H17-H18</f>
        <v>159.36272747553505</v>
      </c>
      <c r="I19" s="57">
        <f>I17-I18</f>
        <v>203.26742326248097</v>
      </c>
      <c r="J19" s="57">
        <f>J17-J18</f>
        <v>245</v>
      </c>
      <c r="K19" s="57">
        <f t="shared" ref="K19:P19" si="7">K17-K18</f>
        <v>282.19999999999993</v>
      </c>
      <c r="L19" s="57">
        <f t="shared" si="7"/>
        <v>333.4</v>
      </c>
      <c r="M19" s="57">
        <f t="shared" si="7"/>
        <v>350.79999999999995</v>
      </c>
      <c r="N19" s="57">
        <f t="shared" si="7"/>
        <v>388.1</v>
      </c>
      <c r="O19" s="57">
        <f t="shared" si="7"/>
        <v>338.8</v>
      </c>
      <c r="P19" s="57">
        <f t="shared" si="7"/>
        <v>375.1</v>
      </c>
    </row>
    <row r="20" spans="2:16" ht="15" customHeight="1">
      <c r="B20" s="8" t="s">
        <v>28</v>
      </c>
      <c r="C20" s="49">
        <v>435.96600554886004</v>
      </c>
      <c r="D20" s="49">
        <v>531.29999999999995</v>
      </c>
      <c r="E20" s="49">
        <v>892.6</v>
      </c>
      <c r="F20" s="49">
        <v>743.27453444455375</v>
      </c>
      <c r="G20" s="49">
        <v>733.34102131922998</v>
      </c>
      <c r="H20" s="49">
        <v>846.3</v>
      </c>
      <c r="I20" s="49">
        <v>1144.5</v>
      </c>
      <c r="J20" s="49">
        <v>1379</v>
      </c>
      <c r="K20" s="49">
        <v>1555.4</v>
      </c>
      <c r="L20" s="49">
        <v>736.2</v>
      </c>
      <c r="M20" s="49">
        <v>645</v>
      </c>
      <c r="N20" s="49">
        <v>994.9</v>
      </c>
      <c r="O20" s="49">
        <v>848.7</v>
      </c>
      <c r="P20" s="2">
        <v>938.8</v>
      </c>
    </row>
    <row r="21" spans="2:16" ht="15" customHeight="1"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</row>
    <row r="22" spans="2:16" ht="15" customHeight="1">
      <c r="B22" s="2" t="s">
        <v>29</v>
      </c>
      <c r="C22" s="39">
        <f t="shared" ref="C22:I22" si="8">C4-C11</f>
        <v>832.64343575428029</v>
      </c>
      <c r="D22" s="39">
        <f t="shared" si="8"/>
        <v>747.16963891164187</v>
      </c>
      <c r="E22" s="39">
        <f t="shared" si="8"/>
        <v>611.24406686135535</v>
      </c>
      <c r="F22" s="7">
        <f t="shared" si="8"/>
        <v>302.81092510459303</v>
      </c>
      <c r="G22" s="7">
        <f t="shared" si="8"/>
        <v>1134.8992419551373</v>
      </c>
      <c r="H22" s="7">
        <f t="shared" si="8"/>
        <v>1847.1000000000004</v>
      </c>
      <c r="I22" s="7">
        <f t="shared" si="8"/>
        <v>1869.4999999999995</v>
      </c>
      <c r="J22" s="7">
        <f t="shared" ref="J22:P22" si="9">J4-J11</f>
        <v>1411.9</v>
      </c>
      <c r="K22" s="7">
        <f t="shared" si="9"/>
        <v>736.70000000000027</v>
      </c>
      <c r="L22" s="7">
        <f t="shared" si="9"/>
        <v>329.09999999999991</v>
      </c>
      <c r="M22" s="7">
        <f t="shared" si="9"/>
        <v>-103.19999999999982</v>
      </c>
      <c r="N22" s="7">
        <f t="shared" si="9"/>
        <v>-144.89999999999964</v>
      </c>
      <c r="O22" s="7">
        <f t="shared" si="9"/>
        <v>-119.5</v>
      </c>
      <c r="P22" s="7">
        <f t="shared" si="9"/>
        <v>214.10000000000036</v>
      </c>
    </row>
    <row r="23" spans="2:16" ht="15" customHeight="1">
      <c r="B23" s="2" t="s">
        <v>30</v>
      </c>
      <c r="C23" s="39">
        <f t="shared" ref="C23:I23" si="10">C4-C10</f>
        <v>396.67743020542025</v>
      </c>
      <c r="D23" s="39">
        <f t="shared" si="10"/>
        <v>215.86963891164191</v>
      </c>
      <c r="E23" s="39">
        <f t="shared" si="10"/>
        <v>-281.35593313864456</v>
      </c>
      <c r="F23" s="7">
        <f t="shared" si="10"/>
        <v>-440.46360933996084</v>
      </c>
      <c r="G23" s="7">
        <f t="shared" si="10"/>
        <v>401.55822063590722</v>
      </c>
      <c r="H23" s="7">
        <f t="shared" si="10"/>
        <v>1000.8000000000002</v>
      </c>
      <c r="I23" s="7">
        <f t="shared" si="10"/>
        <v>725</v>
      </c>
      <c r="J23" s="7">
        <f t="shared" ref="J23:P23" si="11">J4-J10</f>
        <v>32.899999999999636</v>
      </c>
      <c r="K23" s="7">
        <f t="shared" si="11"/>
        <v>-818.69999999999982</v>
      </c>
      <c r="L23" s="7">
        <f t="shared" si="11"/>
        <v>-407.10000000000036</v>
      </c>
      <c r="M23" s="7">
        <f t="shared" si="11"/>
        <v>-748.19999999999982</v>
      </c>
      <c r="N23" s="7">
        <f t="shared" si="11"/>
        <v>-1139.7999999999997</v>
      </c>
      <c r="O23" s="7">
        <f t="shared" si="11"/>
        <v>-968.19999999999982</v>
      </c>
      <c r="P23" s="7">
        <f t="shared" si="11"/>
        <v>-724.69999999999982</v>
      </c>
    </row>
    <row r="24" spans="2:16" ht="15" customHeight="1">
      <c r="C24" s="39"/>
      <c r="D24" s="39"/>
      <c r="E24" s="39"/>
      <c r="F24" s="7"/>
      <c r="G24" s="7"/>
      <c r="H24" s="7"/>
      <c r="I24" s="7"/>
    </row>
    <row r="25" spans="2:16" ht="15" customHeight="1">
      <c r="B25" s="2" t="s">
        <v>31</v>
      </c>
      <c r="C25" s="39">
        <f t="shared" ref="C25:I25" si="12">C26+C27</f>
        <v>-265.80720860980938</v>
      </c>
      <c r="D25" s="39">
        <f t="shared" si="12"/>
        <v>-199.2331885433974</v>
      </c>
      <c r="E25" s="39">
        <f t="shared" si="12"/>
        <v>-70.642398247667558</v>
      </c>
      <c r="F25" s="39">
        <f t="shared" si="12"/>
        <v>-75.371686892358781</v>
      </c>
      <c r="G25" s="39">
        <f t="shared" si="12"/>
        <v>-1.2440256733259503</v>
      </c>
      <c r="H25" s="39">
        <f t="shared" si="12"/>
        <v>151.69999999999999</v>
      </c>
      <c r="I25" s="39">
        <f t="shared" si="12"/>
        <v>288.90000000000003</v>
      </c>
      <c r="J25" s="39">
        <f t="shared" ref="J25:P25" si="13">+J26-J27</f>
        <v>323.5</v>
      </c>
      <c r="K25" s="39">
        <f t="shared" si="13"/>
        <v>515.6</v>
      </c>
      <c r="L25" s="39">
        <f t="shared" si="13"/>
        <v>137.69999999999999</v>
      </c>
      <c r="M25" s="39">
        <f t="shared" si="13"/>
        <v>22.3</v>
      </c>
      <c r="N25" s="39">
        <f t="shared" si="13"/>
        <v>0</v>
      </c>
      <c r="O25" s="39">
        <f t="shared" si="13"/>
        <v>-55.4</v>
      </c>
      <c r="P25" s="39">
        <f t="shared" si="13"/>
        <v>0</v>
      </c>
    </row>
    <row r="26" spans="2:16">
      <c r="B26" s="8" t="s">
        <v>32</v>
      </c>
      <c r="C26" s="39">
        <v>-295.33006305142936</v>
      </c>
      <c r="D26" s="39">
        <v>-222.20959396502741</v>
      </c>
      <c r="E26" s="39">
        <v>-82.832455193759841</v>
      </c>
      <c r="F26" s="39">
        <v>-38.935796253289993</v>
      </c>
      <c r="G26" s="39">
        <v>-1.2440256733259503</v>
      </c>
      <c r="H26" s="39">
        <v>151.69999999999999</v>
      </c>
      <c r="I26" s="39">
        <v>288.90000000000003</v>
      </c>
      <c r="J26" s="43">
        <v>323.5</v>
      </c>
      <c r="K26" s="43">
        <v>515.6</v>
      </c>
      <c r="L26" s="43">
        <v>137.69999999999999</v>
      </c>
      <c r="M26" s="43">
        <v>22.3</v>
      </c>
      <c r="N26" s="43">
        <v>0</v>
      </c>
      <c r="O26" s="43">
        <v>-55.4</v>
      </c>
      <c r="P26" s="2">
        <v>0</v>
      </c>
    </row>
    <row r="27" spans="2:16">
      <c r="B27" s="8" t="s">
        <v>33</v>
      </c>
      <c r="C27" s="49">
        <v>29.522854441619998</v>
      </c>
      <c r="D27" s="49">
        <v>22.976405421630002</v>
      </c>
      <c r="E27" s="49">
        <v>12.190056946092291</v>
      </c>
      <c r="F27" s="40">
        <v>-36.435890639068795</v>
      </c>
      <c r="G27" s="40">
        <v>0</v>
      </c>
      <c r="H27" s="40">
        <v>0</v>
      </c>
      <c r="I27" s="40">
        <v>0</v>
      </c>
      <c r="J27" s="43">
        <v>0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2">
        <v>0</v>
      </c>
    </row>
    <row r="28" spans="2:16">
      <c r="C28" s="39"/>
      <c r="D28" s="39"/>
      <c r="E28" s="39"/>
    </row>
    <row r="29" spans="2:16">
      <c r="B29" s="2" t="s">
        <v>34</v>
      </c>
      <c r="C29" s="39">
        <f t="shared" ref="C29:P29" si="14">+C23+C25</f>
        <v>130.87022159561087</v>
      </c>
      <c r="D29" s="39">
        <f t="shared" si="14"/>
        <v>16.63645036824451</v>
      </c>
      <c r="E29" s="39">
        <f t="shared" si="14"/>
        <v>-351.99833138631209</v>
      </c>
      <c r="F29" s="7">
        <f t="shared" si="14"/>
        <v>-515.83529623231959</v>
      </c>
      <c r="G29" s="7">
        <f t="shared" si="14"/>
        <v>400.31419496258127</v>
      </c>
      <c r="H29" s="7">
        <f t="shared" si="14"/>
        <v>1152.5000000000002</v>
      </c>
      <c r="I29" s="7">
        <f t="shared" si="14"/>
        <v>1013.9000000000001</v>
      </c>
      <c r="J29" s="7">
        <f t="shared" si="14"/>
        <v>356.39999999999964</v>
      </c>
      <c r="K29" s="7">
        <f t="shared" si="14"/>
        <v>-303.0999999999998</v>
      </c>
      <c r="L29" s="7">
        <f t="shared" si="14"/>
        <v>-269.40000000000038</v>
      </c>
      <c r="M29" s="7">
        <f t="shared" si="14"/>
        <v>-725.89999999999986</v>
      </c>
      <c r="N29" s="7">
        <f t="shared" si="14"/>
        <v>-1139.7999999999997</v>
      </c>
      <c r="O29" s="7">
        <f t="shared" si="14"/>
        <v>-1023.5999999999998</v>
      </c>
      <c r="P29" s="7">
        <f t="shared" si="14"/>
        <v>-724.69999999999982</v>
      </c>
    </row>
    <row r="30" spans="2:16">
      <c r="C30" s="39"/>
      <c r="D30" s="39"/>
      <c r="E30" s="39"/>
      <c r="F30" s="7"/>
      <c r="G30" s="7"/>
      <c r="H30" s="7"/>
      <c r="I30" s="7"/>
    </row>
    <row r="31" spans="2:16">
      <c r="B31" s="2" t="s">
        <v>35</v>
      </c>
      <c r="C31" s="39">
        <f>C32+C33</f>
        <v>-130.87022159561087</v>
      </c>
      <c r="D31" s="39">
        <f t="shared" ref="D31:I31" si="15">D32+D33</f>
        <v>-16.63645036824451</v>
      </c>
      <c r="E31" s="39">
        <f t="shared" si="15"/>
        <v>351.99833138631209</v>
      </c>
      <c r="F31" s="39">
        <f t="shared" si="15"/>
        <v>515.83529623231959</v>
      </c>
      <c r="G31" s="39">
        <f t="shared" si="15"/>
        <v>-400.31419496258025</v>
      </c>
      <c r="H31" s="39">
        <f t="shared" si="15"/>
        <v>-1152.7</v>
      </c>
      <c r="I31" s="39">
        <f t="shared" si="15"/>
        <v>-1013.6</v>
      </c>
      <c r="J31" s="39">
        <f>J32+J33</f>
        <v>-355.7</v>
      </c>
      <c r="K31" s="39">
        <f t="shared" ref="K31:P31" si="16">K32+K33</f>
        <v>303.20000000000005</v>
      </c>
      <c r="L31" s="39">
        <f t="shared" si="16"/>
        <v>269.3</v>
      </c>
      <c r="M31" s="39">
        <f t="shared" si="16"/>
        <v>725.89999999999986</v>
      </c>
      <c r="N31" s="39">
        <f t="shared" si="16"/>
        <v>839.5</v>
      </c>
      <c r="O31" s="39">
        <f t="shared" si="16"/>
        <v>36.600000000000023</v>
      </c>
      <c r="P31" s="39">
        <f t="shared" si="16"/>
        <v>724.8</v>
      </c>
    </row>
    <row r="32" spans="2:16">
      <c r="B32" s="2" t="s">
        <v>36</v>
      </c>
      <c r="C32" s="49">
        <v>-325.83726565027087</v>
      </c>
      <c r="D32" s="49">
        <v>-61.958928207873711</v>
      </c>
      <c r="E32" s="49">
        <v>133.41811411634919</v>
      </c>
      <c r="F32" s="40">
        <v>420.41899493800503</v>
      </c>
      <c r="G32" s="40">
        <v>-403.62606746769598</v>
      </c>
      <c r="H32" s="40">
        <v>-1203.5</v>
      </c>
      <c r="I32" s="40">
        <v>-1231.5</v>
      </c>
      <c r="J32" s="46">
        <v>-538.9</v>
      </c>
      <c r="K32" s="46">
        <v>-134.4</v>
      </c>
      <c r="L32" s="46">
        <v>-22.7</v>
      </c>
      <c r="M32" s="46">
        <v>-1272.7</v>
      </c>
      <c r="N32" s="46">
        <v>-150.19999999999999</v>
      </c>
      <c r="O32" s="46">
        <v>-493.6</v>
      </c>
      <c r="P32" s="46">
        <v>159.9</v>
      </c>
    </row>
    <row r="33" spans="2:16">
      <c r="B33" s="2" t="s">
        <v>37</v>
      </c>
      <c r="C33" s="49">
        <v>194.96704405465999</v>
      </c>
      <c r="D33" s="49">
        <v>45.322477839629201</v>
      </c>
      <c r="E33" s="49">
        <v>218.5802172699629</v>
      </c>
      <c r="F33" s="40">
        <v>95.416301294314565</v>
      </c>
      <c r="G33" s="40">
        <v>3.3118725051157396</v>
      </c>
      <c r="H33" s="40">
        <v>50.8</v>
      </c>
      <c r="I33" s="45">
        <v>217.9</v>
      </c>
      <c r="J33" s="46">
        <v>183.2</v>
      </c>
      <c r="K33" s="46">
        <v>437.6</v>
      </c>
      <c r="L33" s="46">
        <v>292</v>
      </c>
      <c r="M33" s="46">
        <v>1998.6</v>
      </c>
      <c r="N33" s="46">
        <v>989.7</v>
      </c>
      <c r="O33" s="46">
        <v>530.20000000000005</v>
      </c>
      <c r="P33" s="46">
        <v>564.9</v>
      </c>
    </row>
    <row r="34" spans="2:16">
      <c r="C34" s="39"/>
      <c r="D34" s="39"/>
      <c r="E34" s="39"/>
      <c r="F34" s="7"/>
      <c r="G34" s="7"/>
      <c r="H34" s="7"/>
      <c r="I34" s="7"/>
    </row>
    <row r="35" spans="2:16">
      <c r="B35" s="2" t="s">
        <v>38</v>
      </c>
      <c r="C35" s="39"/>
      <c r="D35" s="39"/>
      <c r="E35" s="39"/>
      <c r="F35" s="7"/>
      <c r="G35" s="7"/>
      <c r="H35" s="7"/>
      <c r="I35" s="7"/>
    </row>
    <row r="36" spans="2:16">
      <c r="B36" s="8" t="s">
        <v>39</v>
      </c>
      <c r="C36" s="39">
        <f t="shared" ref="C36:I36" si="17">C7+C8</f>
        <v>334.42105702686001</v>
      </c>
      <c r="D36" s="39">
        <f t="shared" si="17"/>
        <v>402.71202198663195</v>
      </c>
      <c r="E36" s="39">
        <f t="shared" si="17"/>
        <v>615.53293116476198</v>
      </c>
      <c r="F36" s="7">
        <f t="shared" si="17"/>
        <v>620.53206763439766</v>
      </c>
      <c r="G36" s="7">
        <f t="shared" si="17"/>
        <v>795.08645991672597</v>
      </c>
      <c r="H36" s="7">
        <f t="shared" si="17"/>
        <v>958.4</v>
      </c>
      <c r="I36" s="7">
        <f t="shared" si="17"/>
        <v>951.2</v>
      </c>
      <c r="J36" s="7">
        <f t="shared" ref="J36:P36" si="18">J7+J8</f>
        <v>1218.7</v>
      </c>
      <c r="K36" s="7">
        <f t="shared" si="18"/>
        <v>1432.8000000000002</v>
      </c>
      <c r="L36" s="7">
        <f t="shared" si="18"/>
        <v>1469</v>
      </c>
      <c r="M36" s="7">
        <f t="shared" si="18"/>
        <v>1527.3</v>
      </c>
      <c r="N36" s="7">
        <f t="shared" si="18"/>
        <v>1972.3999999999999</v>
      </c>
      <c r="O36" s="7">
        <f t="shared" si="18"/>
        <v>1550.5</v>
      </c>
      <c r="P36" s="7">
        <f t="shared" si="18"/>
        <v>2005.2</v>
      </c>
    </row>
    <row r="37" spans="2:16">
      <c r="B37" s="8" t="s">
        <v>40</v>
      </c>
      <c r="C37" s="39">
        <f t="shared" ref="C37:I37" si="19">C7+C8-C10+C16+C14</f>
        <v>-900.59374809157998</v>
      </c>
      <c r="D37" s="39">
        <f t="shared" si="19"/>
        <v>-1452.471612885231</v>
      </c>
      <c r="E37" s="39">
        <f t="shared" si="19"/>
        <v>-2760.5997905521222</v>
      </c>
      <c r="F37" s="7">
        <f t="shared" si="19"/>
        <v>-1786.528389232757</v>
      </c>
      <c r="G37" s="7">
        <f t="shared" si="19"/>
        <v>-1843.4817319717113</v>
      </c>
      <c r="H37" s="7">
        <f t="shared" si="19"/>
        <v>-2475.1</v>
      </c>
      <c r="I37" s="7">
        <f t="shared" si="19"/>
        <v>-3272.3999999999996</v>
      </c>
      <c r="J37" s="7">
        <f t="shared" ref="J37:P37" si="20">J7+J8-J10+J16+J14</f>
        <v>-3497.8000000000006</v>
      </c>
      <c r="K37" s="7">
        <f t="shared" si="20"/>
        <v>-3641.3</v>
      </c>
      <c r="L37" s="7">
        <f t="shared" si="20"/>
        <v>-2056.3000000000002</v>
      </c>
      <c r="M37" s="7">
        <f t="shared" si="20"/>
        <v>-1650.4</v>
      </c>
      <c r="N37" s="7">
        <f t="shared" si="20"/>
        <v>-2351.1000000000004</v>
      </c>
      <c r="O37" s="7">
        <f t="shared" si="20"/>
        <v>-1960.4999999999995</v>
      </c>
      <c r="P37" s="7">
        <f t="shared" si="20"/>
        <v>-2155.4</v>
      </c>
    </row>
    <row r="38" spans="2:16">
      <c r="B38" s="8" t="s">
        <v>41</v>
      </c>
      <c r="C38" s="39">
        <f>+C23-C6</f>
        <v>-953.93206047757985</v>
      </c>
      <c r="D38" s="39">
        <f t="shared" ref="D38:I38" si="21">+D23-D6</f>
        <v>-1506.1303610883581</v>
      </c>
      <c r="E38" s="39">
        <f t="shared" si="21"/>
        <v>-2883.2559331386447</v>
      </c>
      <c r="F38" s="7">
        <f t="shared" si="21"/>
        <v>-1889.6644664999608</v>
      </c>
      <c r="G38" s="7">
        <f t="shared" si="21"/>
        <v>-2098.8449184617925</v>
      </c>
      <c r="H38" s="7">
        <f t="shared" si="21"/>
        <v>-2816.2999999999997</v>
      </c>
      <c r="I38" s="7">
        <f t="shared" si="21"/>
        <v>-3377.7</v>
      </c>
      <c r="J38" s="7">
        <f t="shared" ref="J38:P38" si="22">+J23-J6</f>
        <v>-3596.9000000000005</v>
      </c>
      <c r="K38" s="7">
        <f t="shared" si="22"/>
        <v>-3788.5</v>
      </c>
      <c r="L38" s="7">
        <f t="shared" si="22"/>
        <v>-2304.8000000000002</v>
      </c>
      <c r="M38" s="7">
        <f t="shared" si="22"/>
        <v>-2120.7999999999997</v>
      </c>
      <c r="N38" s="7">
        <f t="shared" si="22"/>
        <v>-2835.2999999999997</v>
      </c>
      <c r="O38" s="7">
        <f t="shared" si="22"/>
        <v>-2671.3999999999996</v>
      </c>
      <c r="P38" s="7">
        <f t="shared" si="22"/>
        <v>-3123.7999999999997</v>
      </c>
    </row>
    <row r="39" spans="2:16">
      <c r="B39" s="3"/>
      <c r="C39" s="3"/>
      <c r="D39" s="3"/>
      <c r="E39" s="3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</row>
    <row r="40" spans="2:16">
      <c r="B40" s="2" t="str">
        <f>ToC!$B$18</f>
        <v>Source: Government of Angola Budget, IMF staff reports.</v>
      </c>
      <c r="F40" s="13"/>
      <c r="G40" s="13"/>
      <c r="H40" s="13"/>
      <c r="I40" s="13"/>
    </row>
    <row r="41" spans="2:16" ht="18">
      <c r="B41" s="4" t="s">
        <v>42</v>
      </c>
      <c r="C41" s="4"/>
      <c r="D41" s="4"/>
      <c r="E41" s="4"/>
      <c r="F41" s="13"/>
      <c r="G41" s="13"/>
      <c r="H41" s="13"/>
      <c r="I41" s="13"/>
    </row>
    <row r="42" spans="2:16">
      <c r="B42" s="4"/>
      <c r="C42" s="4"/>
      <c r="D42" s="4"/>
      <c r="E42" s="4"/>
      <c r="F42" s="13"/>
      <c r="G42" s="13"/>
      <c r="H42" s="13"/>
      <c r="I42" s="13"/>
    </row>
    <row r="43" spans="2:16">
      <c r="B43" s="4"/>
      <c r="C43" s="4"/>
      <c r="D43" s="4"/>
      <c r="E43" s="4"/>
      <c r="F43" s="13"/>
      <c r="G43" s="13"/>
      <c r="H43" s="13"/>
      <c r="I43" s="13"/>
    </row>
    <row r="101" ht="15" hidden="1" customHeight="1"/>
    <row r="102" ht="15" hidden="1" customHeight="1"/>
    <row r="171" ht="15" hidden="1" customHeight="1"/>
    <row r="172" ht="15" hidden="1" customHeight="1"/>
    <row r="177" ht="15" hidden="1" customHeight="1"/>
    <row r="180" ht="15" hidden="1" customHeight="1"/>
    <row r="181" ht="15" hidden="1" customHeight="1"/>
    <row r="182" ht="15" hidden="1" customHeight="1"/>
    <row r="183" ht="15" hidden="1" customHeight="1"/>
    <row r="184" ht="15" hidden="1" customHeight="1"/>
    <row r="185" ht="15" hidden="1" customHeight="1"/>
    <row r="347" ht="15" hidden="1" customHeight="1"/>
    <row r="348" ht="15" hidden="1" customHeight="1"/>
    <row r="349" ht="15" hidden="1" customHeight="1"/>
    <row r="350" ht="15" hidden="1" customHeight="1"/>
    <row r="351" ht="15" hidden="1" customHeight="1"/>
    <row r="352" ht="15" hidden="1" customHeight="1"/>
    <row r="353" ht="15" hidden="1" customHeight="1"/>
    <row r="354" ht="15" hidden="1" customHeight="1"/>
    <row r="355" ht="15" hidden="1" customHeight="1"/>
    <row r="356" ht="15" hidden="1" customHeight="1"/>
    <row r="357" ht="15" hidden="1" customHeight="1"/>
    <row r="358" ht="15" hidden="1" customHeight="1"/>
    <row r="359" ht="15" hidden="1" customHeight="1"/>
    <row r="360" ht="15" hidden="1" customHeight="1"/>
    <row r="361" ht="15" hidden="1" customHeight="1"/>
    <row r="362" ht="15" hidden="1" customHeight="1"/>
    <row r="363" ht="15" hidden="1" customHeight="1"/>
    <row r="364" ht="15" hidden="1" customHeight="1"/>
    <row r="365" ht="15" hidden="1" customHeight="1"/>
    <row r="366" ht="15" hidden="1" customHeight="1"/>
    <row r="367" ht="15" hidden="1" customHeight="1"/>
    <row r="368" ht="15" hidden="1" customHeight="1"/>
    <row r="369" ht="15" hidden="1" customHeight="1"/>
    <row r="370" ht="15" hidden="1" customHeight="1"/>
    <row r="371" ht="15" hidden="1" customHeight="1"/>
    <row r="372" ht="15" hidden="1" customHeight="1"/>
    <row r="373" ht="15" hidden="1" customHeight="1"/>
    <row r="374" ht="15" hidden="1" customHeight="1"/>
    <row r="375" ht="15" hidden="1" customHeight="1"/>
    <row r="376" ht="15" hidden="1" customHeight="1"/>
    <row r="377" ht="15" hidden="1" customHeight="1"/>
    <row r="378" ht="15" hidden="1" customHeight="1"/>
    <row r="379" ht="15" hidden="1" customHeight="1"/>
    <row r="380" ht="15" hidden="1" customHeight="1"/>
    <row r="381" ht="15" hidden="1" customHeight="1"/>
    <row r="382" ht="15" hidden="1" customHeight="1"/>
    <row r="383" ht="15" hidden="1" customHeight="1"/>
    <row r="384" ht="15" hidden="1" customHeight="1"/>
    <row r="385" ht="15" hidden="1" customHeight="1"/>
    <row r="386" ht="15" hidden="1" customHeight="1"/>
    <row r="387" ht="15" hidden="1" customHeight="1"/>
    <row r="388" ht="15" hidden="1" customHeight="1"/>
    <row r="389" ht="15" hidden="1" customHeight="1"/>
    <row r="390" ht="15" hidden="1" customHeight="1"/>
    <row r="391" ht="15" hidden="1" customHeight="1"/>
  </sheetData>
  <pageMargins left="0.7" right="0.7" top="0.75" bottom="0.75" header="0.3" footer="0.3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73"/>
  <sheetViews>
    <sheetView showGridLines="0" zoomScaleNormal="100" workbookViewId="0">
      <pane xSplit="2" ySplit="2" topLeftCell="C3" activePane="bottomRight" state="frozen"/>
      <selection sqref="A1:IV65536"/>
      <selection pane="topRight" sqref="A1:IV65536"/>
      <selection pane="bottomLeft" sqref="A1:IV65536"/>
      <selection pane="bottomRight" activeCell="B2" sqref="B2"/>
    </sheetView>
  </sheetViews>
  <sheetFormatPr defaultColWidth="9.140625" defaultRowHeight="15"/>
  <cols>
    <col min="1" max="1" width="5.7109375" style="2" customWidth="1"/>
    <col min="2" max="2" width="44.5703125" style="2" customWidth="1"/>
    <col min="3" max="12" width="10.7109375" style="2" customWidth="1"/>
    <col min="13" max="16" width="11.28515625" style="2" customWidth="1"/>
    <col min="17" max="16384" width="9.140625" style="2"/>
  </cols>
  <sheetData>
    <row r="1" spans="2:16" ht="18.75">
      <c r="B1" s="56" t="s">
        <v>74</v>
      </c>
      <c r="C1" s="1"/>
      <c r="D1" s="1"/>
      <c r="E1" s="1"/>
      <c r="F1" s="10"/>
      <c r="G1" s="10"/>
      <c r="H1" s="10"/>
      <c r="I1" s="10"/>
      <c r="J1" s="10"/>
    </row>
    <row r="2" spans="2:16">
      <c r="B2" s="3" t="s">
        <v>50</v>
      </c>
      <c r="C2" s="3">
        <v>2006</v>
      </c>
      <c r="D2" s="3">
        <v>2007</v>
      </c>
      <c r="E2" s="3">
        <v>2008</v>
      </c>
      <c r="F2" s="3">
        <v>2009</v>
      </c>
      <c r="G2" s="3">
        <v>2010</v>
      </c>
      <c r="H2" s="3">
        <v>2011</v>
      </c>
      <c r="I2" s="3">
        <f>+'Table 2'!I2</f>
        <v>2012</v>
      </c>
      <c r="J2" s="3">
        <f>+'Table 2'!J2</f>
        <v>2013</v>
      </c>
      <c r="K2" s="3">
        <f>+'Table 2'!K2</f>
        <v>2014</v>
      </c>
      <c r="L2" s="3">
        <f>+'Table 2'!L2</f>
        <v>2015</v>
      </c>
      <c r="M2" s="3">
        <f>+'Table 2'!M2</f>
        <v>2016</v>
      </c>
      <c r="N2" s="3" t="str">
        <f>+'Table 2'!N2</f>
        <v>2017 OGE</v>
      </c>
      <c r="O2" s="3" t="str">
        <f>+'Table 2'!O2</f>
        <v>2017 Prel</v>
      </c>
      <c r="P2" s="3" t="str">
        <f>+'Table 2'!P2</f>
        <v>2018 OGE</v>
      </c>
    </row>
    <row r="3" spans="2:16">
      <c r="F3" s="10"/>
      <c r="G3" s="10"/>
      <c r="H3" s="10"/>
      <c r="I3" s="10"/>
      <c r="J3" s="10"/>
    </row>
    <row r="4" spans="2:16">
      <c r="B4" s="2" t="s">
        <v>17</v>
      </c>
      <c r="D4" s="7">
        <f>+(('Table 2'!D4/'Table 2'!C4)-1)*100</f>
        <v>26.093382987883906</v>
      </c>
      <c r="E4" s="7">
        <f>+(('Table 2'!E4/'Table 2'!D4)-1)*100</f>
        <v>51.429130059537307</v>
      </c>
      <c r="F4" s="7">
        <f>+(('Table 2'!F4/'Table 2'!E4)-1)*100</f>
        <v>-35.671295437225439</v>
      </c>
      <c r="G4" s="7">
        <f>+(('Table 2'!G4/'Table 2'!F4)-1)*100</f>
        <v>59.222939324009261</v>
      </c>
      <c r="H4" s="7">
        <f>+(('Table 2'!H4/'Table 2'!G4)-1)*100</f>
        <v>44.910182736677349</v>
      </c>
      <c r="I4" s="10">
        <f>+(('Table 2'!I4/'Table 2'!H4)-1)*100</f>
        <v>5.8297560464872777</v>
      </c>
      <c r="J4" s="10">
        <f>+(('Table 2'!J4/'Table 2'!I4)-1)*100</f>
        <v>-4.0641880527909073</v>
      </c>
      <c r="K4" s="10">
        <f>+(('Table 2'!K4/'Table 2'!J4)-1)*100</f>
        <v>-9.1966587604413679</v>
      </c>
      <c r="L4" s="10">
        <f>+(('Table 2'!L4/'Table 2'!K4)-1)*100</f>
        <v>-23.529278153818211</v>
      </c>
      <c r="M4" s="10">
        <f>+(('Table 2'!M4/'Table 2'!L4)-1)*100</f>
        <v>-13.865209255353905</v>
      </c>
      <c r="N4" s="10">
        <f>+(('Table 2'!N4/'Table 2'!M4)-1)*100</f>
        <v>26.483671850753467</v>
      </c>
      <c r="O4" s="10">
        <f>+(('Table 2'!O4/'Table 2'!M4)-1)*100</f>
        <v>12.200420704162207</v>
      </c>
      <c r="P4" s="10">
        <f>+(('Table 2'!P4/'Table 2'!O4)-1)*100</f>
        <v>35.362817715216543</v>
      </c>
    </row>
    <row r="5" spans="2:16">
      <c r="B5" s="8" t="s">
        <v>18</v>
      </c>
      <c r="C5" s="8"/>
      <c r="D5" s="7">
        <f>+(('Table 2'!D5/'Table 2'!C5)-1)*100</f>
        <v>29.146326944330969</v>
      </c>
      <c r="E5" s="7">
        <f>+(('Table 2'!E5/'Table 2'!D5)-1)*100</f>
        <v>49.562614864292968</v>
      </c>
      <c r="F5" s="7">
        <f>+(('Table 2'!F5/'Table 2'!E5)-1)*100</f>
        <v>-35.242010698522975</v>
      </c>
      <c r="G5" s="7">
        <f>+(('Table 2'!G5/'Table 2'!F5)-1)*100</f>
        <v>55.640156824217122</v>
      </c>
      <c r="H5" s="7">
        <f>+(('Table 2'!H5/'Table 2'!G5)-1)*100</f>
        <v>46.315840109445602</v>
      </c>
      <c r="I5" s="10">
        <f>+(('Table 2'!I5/'Table 2'!H5)-1)*100</f>
        <v>6.5861254058351859</v>
      </c>
      <c r="J5" s="10">
        <f>+(('Table 2'!J5/'Table 2'!I5)-1)*100</f>
        <v>-4.6395490996497983</v>
      </c>
      <c r="K5" s="10">
        <f>+(('Table 2'!K5/'Table 2'!J5)-1)*100</f>
        <v>-10.951760104302476</v>
      </c>
      <c r="L5" s="10">
        <f>+(('Table 2'!L5/'Table 2'!K5)-1)*100</f>
        <v>-25.768667642752561</v>
      </c>
      <c r="M5" s="10">
        <f>+(('Table 2'!M5/'Table 2'!L5)-1)*100</f>
        <v>-14.552925706771857</v>
      </c>
      <c r="N5" s="10">
        <f>+(('Table 2'!N5/'Table 2'!M5)-1)*100</f>
        <v>30.962182125956982</v>
      </c>
      <c r="O5" s="10">
        <f>+(('Table 2'!O5/'Table 2'!M5)-1)*100</f>
        <v>13.365136767591256</v>
      </c>
      <c r="P5" s="10">
        <f>+(('Table 2'!P5/'Table 2'!O5)-1)*100</f>
        <v>40.472392846234783</v>
      </c>
    </row>
    <row r="6" spans="2:16" ht="18">
      <c r="B6" s="15" t="s">
        <v>19</v>
      </c>
      <c r="C6" s="15"/>
      <c r="D6" s="7">
        <f>+(('Table 2'!D6/'Table 2'!C6)-1)*100</f>
        <v>27.497993452510737</v>
      </c>
      <c r="E6" s="7">
        <f>+(('Table 2'!E6/'Table 2'!D6)-1)*100</f>
        <v>51.09756097560976</v>
      </c>
      <c r="F6" s="7">
        <f>+(('Table 2'!F6/'Table 2'!E6)-1)*100</f>
        <v>-44.302207726661294</v>
      </c>
      <c r="G6" s="7">
        <f>+(('Table 2'!G6/'Table 2'!F6)-1)*100</f>
        <v>72.53668646027036</v>
      </c>
      <c r="H6" s="7">
        <f>+(('Table 2'!H6/'Table 2'!G6)-1)*100</f>
        <v>52.659382813662823</v>
      </c>
      <c r="I6" s="7">
        <f>+(('Table 2'!I6/'Table 2'!H6)-1)*100</f>
        <v>7.4821199339812905</v>
      </c>
      <c r="J6" s="7">
        <f>+(('Table 2'!J6/'Table 2'!I6)-1)*100</f>
        <v>-11.526555682842998</v>
      </c>
      <c r="K6" s="7">
        <f>+(('Table 2'!K6/'Table 2'!J6)-1)*100</f>
        <v>-18.182819990082098</v>
      </c>
      <c r="L6" s="7">
        <f>+(('Table 2'!L6/'Table 2'!K6)-1)*100</f>
        <v>-36.100074079062558</v>
      </c>
      <c r="M6" s="7">
        <f>+(('Table 2'!M6/'Table 2'!L6)-1)*100</f>
        <v>-27.670337777309385</v>
      </c>
      <c r="N6" s="7">
        <f>+(('Table 2'!N6/'Table 2'!M6)-1)*100</f>
        <v>23.524697654087134</v>
      </c>
      <c r="O6" s="7">
        <f>+(('Table 2'!O6/'Table 2'!M6)-1)*100</f>
        <v>24.085676817718205</v>
      </c>
      <c r="P6" s="7">
        <f>+(('Table 2'!P6/'Table 2'!O6)-1)*100</f>
        <v>40.858384217942678</v>
      </c>
    </row>
    <row r="7" spans="2:16">
      <c r="B7" s="15" t="s">
        <v>4</v>
      </c>
      <c r="C7" s="15"/>
      <c r="D7" s="7">
        <f>+(('Table 2'!D7/'Table 2'!C7)-1)*100</f>
        <v>38.464664643294853</v>
      </c>
      <c r="E7" s="7">
        <f>+(('Table 2'!E7/'Table 2'!D7)-1)*100</f>
        <v>41.572539290808905</v>
      </c>
      <c r="F7" s="7">
        <f>+(('Table 2'!F7/'Table 2'!E7)-1)*100</f>
        <v>15.093424579999448</v>
      </c>
      <c r="G7" s="7">
        <f>+(('Table 2'!G7/'Table 2'!F7)-1)*100</f>
        <v>10.212412870694521</v>
      </c>
      <c r="H7" s="7">
        <f>+(('Table 2'!H7/'Table 2'!G7)-1)*100</f>
        <v>19.616134953085208</v>
      </c>
      <c r="I7" s="7">
        <f>+(('Table 2'!I7/'Table 2'!H7)-1)*100</f>
        <v>1.7731494511680213</v>
      </c>
      <c r="J7" s="7">
        <f>+(('Table 2'!J7/'Table 2'!I7)-1)*100</f>
        <v>34.430309734513266</v>
      </c>
      <c r="K7" s="7">
        <f>+(('Table 2'!K7/'Table 2'!J7)-1)*100</f>
        <v>16.046081053281224</v>
      </c>
      <c r="L7" s="7">
        <f>+(('Table 2'!L7/'Table 2'!K7)-1)*100</f>
        <v>1.4270519411451854</v>
      </c>
      <c r="M7" s="7">
        <f>+(('Table 2'!M7/'Table 2'!L7)-1)*100</f>
        <v>7.2009088525736287</v>
      </c>
      <c r="N7" s="7">
        <f>+(('Table 2'!N7/'Table 2'!M7)-1)*100</f>
        <v>39.284258579929876</v>
      </c>
      <c r="O7" s="7">
        <f>+(('Table 2'!O7/'Table 2'!M7)-1)*100</f>
        <v>1.369528001956466</v>
      </c>
      <c r="P7" s="7">
        <f>+(('Table 2'!P7/'Table 2'!O7)-1)*100</f>
        <v>39.943707277844794</v>
      </c>
    </row>
    <row r="8" spans="2:16">
      <c r="B8" s="8" t="s">
        <v>20</v>
      </c>
      <c r="C8" s="8"/>
      <c r="D8" s="7">
        <f>+(('Table 2'!D8/'Table 2'!C8)-1)*100</f>
        <v>-24.715146297935963</v>
      </c>
      <c r="E8" s="7">
        <f>+(('Table 2'!E8/'Table 2'!D8)-1)*100</f>
        <v>104.71643672148896</v>
      </c>
      <c r="F8" s="7">
        <f>+(('Table 2'!F8/'Table 2'!E8)-1)*100</f>
        <v>-44.62510854797452</v>
      </c>
      <c r="G8" s="7">
        <f>+(('Table 2'!G8/'Table 2'!F8)-1)*100</f>
        <v>146.61329118209431</v>
      </c>
      <c r="H8" s="7">
        <f>+(('Table 2'!H8/'Table 2'!G8)-1)*100</f>
        <v>23.271655463944164</v>
      </c>
      <c r="I8" s="7">
        <f>+(('Table 2'!I8/'Table 2'!H8)-1)*100</f>
        <v>-7.9903147699757815</v>
      </c>
      <c r="J8" s="7">
        <f>+(('Table 2'!J8/'Table 2'!I8)-1)*100</f>
        <v>8.1140350877193068</v>
      </c>
      <c r="K8" s="7">
        <f>+(('Table 2'!K8/'Table 2'!J8)-1)*100</f>
        <v>23.569979716024349</v>
      </c>
      <c r="L8" s="7">
        <f>+(('Table 2'!L8/'Table 2'!K8)-1)*100</f>
        <v>6.5988181221273701</v>
      </c>
      <c r="M8" s="7">
        <f>+(('Table 2'!M8/'Table 2'!L8)-1)*100</f>
        <v>-7.4222359100708406</v>
      </c>
      <c r="N8" s="7">
        <f>+(('Table 2'!N8/'Table 2'!M8)-1)*100</f>
        <v>-12.242182302062531</v>
      </c>
      <c r="O8" s="7">
        <f>+(('Table 2'!O8/'Table 2'!M8)-1)*100</f>
        <v>2.1290751829674104</v>
      </c>
      <c r="P8" s="7">
        <f>+(('Table 2'!P8/'Table 2'!O8)-1)*100</f>
        <v>-13.68078175895765</v>
      </c>
    </row>
    <row r="9" spans="2:16"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</row>
    <row r="10" spans="2:16">
      <c r="B10" s="2" t="s">
        <v>21</v>
      </c>
      <c r="D10" s="7">
        <f>+(('Table 2'!D10/'Table 2'!C10)-1)*100</f>
        <v>48.161428504356586</v>
      </c>
      <c r="E10" s="7">
        <f>+(('Table 2'!E10/'Table 2'!D10)-1)*100</f>
        <v>83.293754126893475</v>
      </c>
      <c r="F10" s="7">
        <f>+(('Table 2'!F10/'Table 2'!E10)-1)*100</f>
        <v>-28.255272567465216</v>
      </c>
      <c r="G10" s="7">
        <f>+(('Table 2'!G10/'Table 2'!F10)-1)*100</f>
        <v>15.287043824100067</v>
      </c>
      <c r="H10" s="7">
        <f>+(('Table 2'!H10/'Table 2'!G10)-1)*100</f>
        <v>30.435020961519111</v>
      </c>
      <c r="I10" s="7">
        <f>+(('Table 2'!I10/'Table 2'!H10)-1)*100</f>
        <v>14.681961480382544</v>
      </c>
      <c r="J10" s="7">
        <f>+(('Table 2'!J10/'Table 2'!I10)-1)*100</f>
        <v>11.243040957287098</v>
      </c>
      <c r="K10" s="7">
        <f>+(('Table 2'!K10/'Table 2'!J10)-1)*100</f>
        <v>8.4247030484259522</v>
      </c>
      <c r="L10" s="7">
        <f>+(('Table 2'!L10/'Table 2'!K10)-1)*100</f>
        <v>-27.722980866833925</v>
      </c>
      <c r="M10" s="7">
        <f>+(('Table 2'!M10/'Table 2'!L10)-1)*100</f>
        <v>-3.3308601409719696</v>
      </c>
      <c r="N10" s="7">
        <f>+(('Table 2'!N10/'Table 2'!M10)-1)*100</f>
        <v>31.786409363778411</v>
      </c>
      <c r="O10" s="7">
        <f>+(('Table 2'!O10/'Table 2'!M10)-1)*100</f>
        <v>15.728735506153878</v>
      </c>
      <c r="P10" s="7">
        <f>+(('Table 2'!P10/'Table 2'!O10)-1)*100</f>
        <v>21.485587057959687</v>
      </c>
    </row>
    <row r="11" spans="2:16">
      <c r="B11" s="2" t="s">
        <v>22</v>
      </c>
      <c r="D11" s="7">
        <f>+(('Table 2'!D11/'Table 2'!C11)-1)*100</f>
        <v>61.609949722794191</v>
      </c>
      <c r="E11" s="7">
        <f>+(('Table 2'!E11/'Table 2'!D11)-1)*100</f>
        <v>89.191192686630544</v>
      </c>
      <c r="F11" s="7">
        <f>+(('Table 2'!F11/'Table 2'!E11)-1)*100</f>
        <v>-32.202841325466444</v>
      </c>
      <c r="G11" s="7">
        <f>+(('Table 2'!G11/'Table 2'!F11)-1)*100</f>
        <v>22.279894496678132</v>
      </c>
      <c r="H11" s="7">
        <f>+(('Table 2'!H11/'Table 2'!G11)-1)*100</f>
        <v>35.53702998035002</v>
      </c>
      <c r="I11" s="7">
        <f>+(('Table 2'!I11/'Table 2'!H11)-1)*100</f>
        <v>8.7419751400082077</v>
      </c>
      <c r="J11" s="7">
        <f>+(('Table 2'!J11/'Table 2'!I11)-1)*100</f>
        <v>7.9198593141565077</v>
      </c>
      <c r="K11" s="7">
        <f>+(('Table 2'!K11/'Table 2'!J11)-1)*100</f>
        <v>6.6722923820054847</v>
      </c>
      <c r="L11" s="7">
        <f>+(('Table 2'!L11/'Table 2'!K11)-1)*100</f>
        <v>-17.139038162524901</v>
      </c>
      <c r="M11" s="7">
        <f>+(('Table 2'!M11/'Table 2'!L11)-1)*100</f>
        <v>-1.1357650776929185</v>
      </c>
      <c r="N11" s="7">
        <f>+(('Table 2'!N11/'Table 2'!M11)-1)*100</f>
        <v>26.962139122906326</v>
      </c>
      <c r="O11" s="7">
        <f>+(('Table 2'!O11/'Table 2'!M11)-1)*100</f>
        <v>12.323931936998434</v>
      </c>
      <c r="P11" s="7">
        <f>+(('Table 2'!P11/'Table 2'!O11)-1)*100</f>
        <v>24.220324914028211</v>
      </c>
    </row>
    <row r="12" spans="2:16">
      <c r="B12" s="15" t="s">
        <v>23</v>
      </c>
      <c r="C12" s="15"/>
      <c r="D12" s="7">
        <f>+(('Table 2'!D12/'Table 2'!C12)-1)*100</f>
        <v>17.092791630528215</v>
      </c>
      <c r="E12" s="7">
        <f>+(('Table 2'!E12/'Table 2'!D12)-1)*100</f>
        <v>48.97119341563787</v>
      </c>
      <c r="F12" s="7">
        <f>+(('Table 2'!F12/'Table 2'!E12)-1)*100</f>
        <v>22.467771639042368</v>
      </c>
      <c r="G12" s="7">
        <f>+(('Table 2'!G12/'Table 2'!F12)-1)*100</f>
        <v>7.3321983433383364</v>
      </c>
      <c r="H12" s="7">
        <f>+(('Table 2'!H12/'Table 2'!G12)-1)*100</f>
        <v>22.912615288162684</v>
      </c>
      <c r="I12" s="7">
        <f>+(('Table 2'!I12/'Table 2'!H12)-1)*100</f>
        <v>17.519662601162665</v>
      </c>
      <c r="J12" s="7">
        <f>+(('Table 2'!J12/'Table 2'!I12)-1)*100</f>
        <v>11.949563530552876</v>
      </c>
      <c r="K12" s="7">
        <f>+(('Table 2'!K12/'Table 2'!J12)-1)*100</f>
        <v>14.269623981978864</v>
      </c>
      <c r="L12" s="7">
        <f>+(('Table 2'!L12/'Table 2'!K12)-1)*100</f>
        <v>5.3908560163772767</v>
      </c>
      <c r="M12" s="7">
        <f>+(('Table 2'!M12/'Table 2'!L12)-1)*100</f>
        <v>0.49640287769785463</v>
      </c>
      <c r="N12" s="7">
        <f>+(('Table 2'!N12/'Table 2'!M12)-1)*100</f>
        <v>15.527238886104943</v>
      </c>
      <c r="O12" s="7">
        <f>+(('Table 2'!O12/'Table 2'!M12)-1)*100</f>
        <v>6.8652015176462022</v>
      </c>
      <c r="P12" s="7">
        <f>+(('Table 2'!P12/'Table 2'!O12)-1)*100</f>
        <v>10.342979635584149</v>
      </c>
    </row>
    <row r="13" spans="2:16">
      <c r="B13" s="15" t="s">
        <v>24</v>
      </c>
      <c r="C13" s="15"/>
      <c r="D13" s="7">
        <f>+(('Table 2'!D13/'Table 2'!C13)-1)*100</f>
        <v>11.507425286103977</v>
      </c>
      <c r="E13" s="7">
        <f>+(('Table 2'!E13/'Table 2'!D13)-1)*100</f>
        <v>56.760686246001768</v>
      </c>
      <c r="F13" s="7">
        <f>+(('Table 2'!F13/'Table 2'!E13)-1)*100</f>
        <v>-28.900018549434247</v>
      </c>
      <c r="G13" s="7">
        <f>+(('Table 2'!G13/'Table 2'!F13)-1)*100</f>
        <v>61.511555217539524</v>
      </c>
      <c r="H13" s="7">
        <f>+(('Table 2'!H13/'Table 2'!G13)-1)*100</f>
        <v>66.506806577471394</v>
      </c>
      <c r="I13" s="7">
        <f>+(('Table 2'!I13/'Table 2'!H13)-1)*100</f>
        <v>25.785797438882408</v>
      </c>
      <c r="J13" s="7">
        <f>+(('Table 2'!J13/'Table 2'!I13)-1)*100</f>
        <v>-5.2676230140367046</v>
      </c>
      <c r="K13" s="7">
        <f>+(('Table 2'!K13/'Table 2'!J13)-1)*100</f>
        <v>1.717821379141915</v>
      </c>
      <c r="L13" s="7">
        <f>+(('Table 2'!L13/'Table 2'!K13)-1)*100</f>
        <v>-36.993757003361615</v>
      </c>
      <c r="M13" s="7">
        <f>+(('Table 2'!M13/'Table 2'!L13)-1)*100</f>
        <v>-20.719004065040647</v>
      </c>
      <c r="N13" s="7">
        <f>+(('Table 2'!N13/'Table 2'!M13)-1)*100</f>
        <v>65.806761736901123</v>
      </c>
      <c r="O13" s="7">
        <f>+(('Table 2'!O13/'Table 2'!M13)-1)*100</f>
        <v>15.109758051594291</v>
      </c>
      <c r="P13" s="7">
        <f>+(('Table 2'!P13/'Table 2'!O13)-1)*100</f>
        <v>35.648663697104688</v>
      </c>
    </row>
    <row r="14" spans="2:16">
      <c r="B14" s="16" t="s">
        <v>25</v>
      </c>
      <c r="C14" s="16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</row>
    <row r="15" spans="2:16">
      <c r="B15" s="16" t="s">
        <v>26</v>
      </c>
      <c r="C15" s="16"/>
      <c r="D15" s="7">
        <f>+(('Table 2'!D15/'Table 2'!C15)-1)*100</f>
        <v>11.507425286103977</v>
      </c>
      <c r="E15" s="7">
        <f>+(('Table 2'!E15/'Table 2'!D15)-1)*100</f>
        <v>56.760686246001768</v>
      </c>
      <c r="F15" s="7">
        <f>+(('Table 2'!F15/'Table 2'!E15)-1)*100</f>
        <v>-28.900018549434247</v>
      </c>
      <c r="G15" s="7">
        <f>+(('Table 2'!G15/'Table 2'!F15)-1)*100</f>
        <v>18.248432626879474</v>
      </c>
      <c r="H15" s="7">
        <f>+(('Table 2'!H15/'Table 2'!G15)-1)*100</f>
        <v>73.01853316903572</v>
      </c>
      <c r="I15" s="7"/>
      <c r="J15" s="7"/>
      <c r="K15" s="7"/>
      <c r="L15" s="7"/>
      <c r="M15" s="7"/>
      <c r="N15" s="7"/>
      <c r="O15" s="7"/>
      <c r="P15" s="7"/>
    </row>
    <row r="16" spans="2:16">
      <c r="B16" s="15" t="s">
        <v>55</v>
      </c>
      <c r="C16" s="15"/>
      <c r="D16" s="7">
        <f>+(('Table 2'!D16/'Table 2'!C16)-1)*100</f>
        <v>0.60076107171900262</v>
      </c>
      <c r="E16" s="7">
        <f>+(('Table 2'!E16/'Table 2'!D16)-1)*100</f>
        <v>128.5855460552371</v>
      </c>
      <c r="F16" s="7">
        <f>+(('Table 2'!F16/'Table 2'!E16)-1)*100</f>
        <v>-15.914462095160964</v>
      </c>
      <c r="G16" s="7">
        <f>+(('Table 2'!G16/'Table 2'!F16)-1)*100</f>
        <v>-13.186888649920469</v>
      </c>
      <c r="H16" s="7">
        <f>+(('Table 2'!H16/'Table 2'!G16)-1)*100</f>
        <v>5.6562532368828133</v>
      </c>
      <c r="I16" s="7">
        <f>+(('Table 2'!I16/'Table 2'!H16)-1)*100</f>
        <v>11.310782241014806</v>
      </c>
      <c r="J16" s="7">
        <f>+(('Table 2'!J16/'Table 2'!I16)-1)*100</f>
        <v>-5.8879392212725534</v>
      </c>
      <c r="K16" s="7">
        <f>+(('Table 2'!K16/'Table 2'!J16)-1)*100</f>
        <v>48.536831483350149</v>
      </c>
      <c r="L16" s="7">
        <f>+(('Table 2'!L16/'Table 2'!K16)-1)*100</f>
        <v>68.817934782608717</v>
      </c>
      <c r="M16" s="7">
        <f>+(('Table 2'!M16/'Table 2'!L16)-1)*100</f>
        <v>89.295774647887313</v>
      </c>
      <c r="N16" s="7">
        <f>+(('Table 2'!N16/'Table 2'!M16)-1)*100</f>
        <v>2.9336734693877542</v>
      </c>
      <c r="O16" s="7">
        <f>+(('Table 2'!O16/'Table 2'!M16)-1)*100</f>
        <v>51.126700680272123</v>
      </c>
      <c r="P16" s="7">
        <f>+(('Table 2'!P16/'Table 2'!O16)-1)*100</f>
        <v>36.221690814460537</v>
      </c>
    </row>
    <row r="17" spans="2:16">
      <c r="B17" s="15" t="s">
        <v>27</v>
      </c>
      <c r="C17" s="15"/>
      <c r="D17" s="7">
        <f>+(('Table 2'!D17/'Table 2'!C17)-1)*100</f>
        <v>243.17982634305295</v>
      </c>
      <c r="E17" s="7">
        <f>+(('Table 2'!E17/'Table 2'!D17)-1)*100</f>
        <v>127.69617944572107</v>
      </c>
      <c r="F17" s="7">
        <f>+(('Table 2'!F17/'Table 2'!E17)-1)*100</f>
        <v>-56.08166465040334</v>
      </c>
      <c r="G17" s="7">
        <f>+(('Table 2'!G17/'Table 2'!F17)-1)*100</f>
        <v>19.941298806880759</v>
      </c>
      <c r="H17" s="7">
        <f>+(('Table 2'!H17/'Table 2'!G17)-1)*100</f>
        <v>25.395916011163557</v>
      </c>
      <c r="I17" s="7">
        <f>+(('Table 2'!I17/'Table 2'!H17)-1)*100</f>
        <v>-18.818191638759863</v>
      </c>
      <c r="J17" s="7">
        <f>+(('Table 2'!J17/'Table 2'!I17)-1)*100</f>
        <v>27.079174983366606</v>
      </c>
      <c r="K17" s="7">
        <f>+(('Table 2'!K17/'Table 2'!J17)-1)*100</f>
        <v>-0.48167539267015558</v>
      </c>
      <c r="L17" s="7">
        <f>+(('Table 2'!L17/'Table 2'!K17)-1)*100</f>
        <v>-35.616582491582491</v>
      </c>
      <c r="M17" s="7">
        <f>+(('Table 2'!M17/'Table 2'!L17)-1)*100</f>
        <v>-16.375224709919923</v>
      </c>
      <c r="N17" s="7">
        <f>+(('Table 2'!N17/'Table 2'!M17)-1)*100</f>
        <v>32.890365448504987</v>
      </c>
      <c r="O17" s="7">
        <f>+(('Table 2'!O17/'Table 2'!M17)-1)*100</f>
        <v>-11.842876685557934</v>
      </c>
      <c r="P17" s="7">
        <f>+(('Table 2'!P17/'Table 2'!O17)-1)*100</f>
        <v>33.030370206162708</v>
      </c>
    </row>
    <row r="18" spans="2:16">
      <c r="B18" s="16" t="s">
        <v>58</v>
      </c>
      <c r="C18" s="15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2:16">
      <c r="B19" s="16" t="s">
        <v>20</v>
      </c>
      <c r="C19" s="15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2:16" ht="15" customHeight="1">
      <c r="B20" s="8" t="s">
        <v>28</v>
      </c>
      <c r="C20" s="8"/>
      <c r="D20" s="7">
        <f>+(('Table 2'!D20/'Table 2'!C20)-1)*100</f>
        <v>21.867300027468662</v>
      </c>
      <c r="E20" s="7">
        <f>+(('Table 2'!E20/'Table 2'!D20)-1)*100</f>
        <v>68.003011481272367</v>
      </c>
      <c r="F20" s="7">
        <f>+(('Table 2'!F20/'Table 2'!E20)-1)*100</f>
        <v>-16.729270172019529</v>
      </c>
      <c r="G20" s="7">
        <f>+(('Table 2'!G20/'Table 2'!F20)-1)*100</f>
        <v>-1.3364527728300324</v>
      </c>
      <c r="H20" s="7">
        <f>+(('Table 2'!H20/'Table 2'!G20)-1)*100</f>
        <v>15.403335610159186</v>
      </c>
      <c r="I20" s="7">
        <f>+(('Table 2'!I20/'Table 2'!H20)-1)*100</f>
        <v>35.235732009925556</v>
      </c>
      <c r="J20" s="7">
        <f>+(('Table 2'!J20/'Table 2'!I20)-1)*100</f>
        <v>20.48929663608563</v>
      </c>
      <c r="K20" s="7">
        <f>+(('Table 2'!K20/'Table 2'!J20)-1)*100</f>
        <v>12.791878172588845</v>
      </c>
      <c r="L20" s="7">
        <f>+(('Table 2'!L20/'Table 2'!K20)-1)*100</f>
        <v>-52.668123955252668</v>
      </c>
      <c r="M20" s="7">
        <f>+(('Table 2'!M20/'Table 2'!L20)-1)*100</f>
        <v>-12.3879380603097</v>
      </c>
      <c r="N20" s="7">
        <f>+(('Table 2'!N20/'Table 2'!M20)-1)*100</f>
        <v>54.248062015503876</v>
      </c>
      <c r="O20" s="7">
        <f>+(('Table 2'!O20/'Table 2'!M20)-1)*100</f>
        <v>31.581395348837216</v>
      </c>
      <c r="P20" s="7">
        <f>+(('Table 2'!P20/'Table 2'!O20)-1)*100</f>
        <v>10.616236597148564</v>
      </c>
    </row>
    <row r="21" spans="2:16">
      <c r="B21" s="3"/>
      <c r="C21" s="3"/>
      <c r="D21" s="3"/>
      <c r="E21" s="3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</row>
    <row r="22" spans="2:16">
      <c r="B22" s="2" t="str">
        <f>ToC!$B$18</f>
        <v>Source: Government of Angola Budget, IMF staff reports.</v>
      </c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</row>
    <row r="23" spans="2:16" ht="18">
      <c r="B23" s="4" t="s">
        <v>42</v>
      </c>
      <c r="C23" s="4"/>
      <c r="D23" s="4"/>
      <c r="E23" s="4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</row>
    <row r="24" spans="2:16">
      <c r="B24" s="4"/>
      <c r="C24" s="4"/>
      <c r="D24" s="4"/>
      <c r="E24" s="4"/>
      <c r="F24" s="13"/>
      <c r="G24" s="13"/>
      <c r="H24" s="13"/>
      <c r="I24" s="13"/>
      <c r="J24" s="13"/>
    </row>
    <row r="25" spans="2:16">
      <c r="B25" s="4"/>
      <c r="C25" s="4"/>
      <c r="D25" s="4"/>
      <c r="E25" s="4"/>
      <c r="F25" s="13"/>
      <c r="G25" s="13"/>
      <c r="H25" s="13"/>
      <c r="I25" s="13"/>
      <c r="J25" s="13"/>
    </row>
    <row r="83" ht="15" hidden="1" customHeight="1"/>
    <row r="84" ht="15" hidden="1" customHeight="1"/>
    <row r="153" ht="15" hidden="1" customHeight="1"/>
    <row r="154" ht="15" hidden="1" customHeight="1"/>
    <row r="159" ht="15" hidden="1" customHeight="1"/>
    <row r="162" ht="15" hidden="1" customHeight="1"/>
    <row r="163" ht="15" hidden="1" customHeight="1"/>
    <row r="164" ht="15" hidden="1" customHeight="1"/>
    <row r="165" ht="15" hidden="1" customHeight="1"/>
    <row r="166" ht="15" hidden="1" customHeight="1"/>
    <row r="167" ht="15" hidden="1" customHeight="1"/>
    <row r="329" ht="15" hidden="1" customHeight="1"/>
    <row r="330" ht="15" hidden="1" customHeight="1"/>
    <row r="331" ht="15" hidden="1" customHeight="1"/>
    <row r="332" ht="15" hidden="1" customHeight="1"/>
    <row r="333" ht="15" hidden="1" customHeight="1"/>
    <row r="334" ht="15" hidden="1" customHeight="1"/>
    <row r="335" ht="15" hidden="1" customHeight="1"/>
    <row r="336" ht="15" hidden="1" customHeight="1"/>
    <row r="337" ht="15" hidden="1" customHeight="1"/>
    <row r="338" ht="15" hidden="1" customHeight="1"/>
    <row r="339" ht="15" hidden="1" customHeight="1"/>
    <row r="340" ht="15" hidden="1" customHeight="1"/>
    <row r="341" ht="15" hidden="1" customHeight="1"/>
    <row r="342" ht="15" hidden="1" customHeight="1"/>
    <row r="343" ht="15" hidden="1" customHeight="1"/>
    <row r="344" ht="15" hidden="1" customHeight="1"/>
    <row r="345" ht="15" hidden="1" customHeight="1"/>
    <row r="346" ht="15" hidden="1" customHeight="1"/>
    <row r="347" ht="15" hidden="1" customHeight="1"/>
    <row r="348" ht="15" hidden="1" customHeight="1"/>
    <row r="349" ht="15" hidden="1" customHeight="1"/>
    <row r="350" ht="15" hidden="1" customHeight="1"/>
    <row r="351" ht="15" hidden="1" customHeight="1"/>
    <row r="352" ht="15" hidden="1" customHeight="1"/>
    <row r="353" ht="15" hidden="1" customHeight="1"/>
    <row r="354" ht="15" hidden="1" customHeight="1"/>
    <row r="355" ht="15" hidden="1" customHeight="1"/>
    <row r="356" ht="15" hidden="1" customHeight="1"/>
    <row r="357" ht="15" hidden="1" customHeight="1"/>
    <row r="358" ht="15" hidden="1" customHeight="1"/>
    <row r="359" ht="15" hidden="1" customHeight="1"/>
    <row r="360" ht="15" hidden="1" customHeight="1"/>
    <row r="361" ht="15" hidden="1" customHeight="1"/>
    <row r="362" ht="15" hidden="1" customHeight="1"/>
    <row r="363" ht="15" hidden="1" customHeight="1"/>
    <row r="364" ht="15" hidden="1" customHeight="1"/>
    <row r="365" ht="15" hidden="1" customHeight="1"/>
    <row r="366" ht="15" hidden="1" customHeight="1"/>
    <row r="367" ht="15" hidden="1" customHeight="1"/>
    <row r="368" ht="15" hidden="1" customHeight="1"/>
    <row r="369" ht="15" hidden="1" customHeight="1"/>
    <row r="370" ht="15" hidden="1" customHeight="1"/>
    <row r="371" ht="15" hidden="1" customHeight="1"/>
    <row r="372" ht="15" hidden="1" customHeight="1"/>
    <row r="373" ht="15" hidden="1" customHeight="1"/>
  </sheetData>
  <pageMargins left="0.7" right="0.7" top="0.75" bottom="0.75" header="0.3" footer="0.3"/>
  <pageSetup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96"/>
  <sheetViews>
    <sheetView showGridLines="0" zoomScaleNormal="100" workbookViewId="0">
      <pane xSplit="2" ySplit="2" topLeftCell="C3" activePane="bottomRight" state="frozen"/>
      <selection sqref="A1:IV65536"/>
      <selection pane="topRight" sqref="A1:IV65536"/>
      <selection pane="bottomLeft" sqref="A1:IV65536"/>
      <selection pane="bottomRight" activeCell="O4" sqref="O4"/>
    </sheetView>
  </sheetViews>
  <sheetFormatPr defaultColWidth="9.140625" defaultRowHeight="15"/>
  <cols>
    <col min="1" max="1" width="5.7109375" style="2" customWidth="1"/>
    <col min="2" max="2" width="44.5703125" style="2" customWidth="1"/>
    <col min="3" max="14" width="10.7109375" style="2" customWidth="1"/>
    <col min="15" max="16384" width="9.140625" style="2"/>
  </cols>
  <sheetData>
    <row r="1" spans="2:16" ht="18.75">
      <c r="B1" s="56" t="s">
        <v>75</v>
      </c>
      <c r="C1" s="1"/>
      <c r="D1" s="1"/>
      <c r="E1" s="1"/>
      <c r="F1" s="10"/>
      <c r="G1" s="10"/>
      <c r="H1" s="10"/>
      <c r="I1" s="10"/>
      <c r="J1" s="10"/>
    </row>
    <row r="2" spans="2:16">
      <c r="B2" s="3" t="s">
        <v>43</v>
      </c>
      <c r="C2" s="3">
        <v>2006</v>
      </c>
      <c r="D2" s="3">
        <v>2007</v>
      </c>
      <c r="E2" s="3">
        <v>2008</v>
      </c>
      <c r="F2" s="3">
        <v>2009</v>
      </c>
      <c r="G2" s="3">
        <v>2010</v>
      </c>
      <c r="H2" s="3">
        <v>2011</v>
      </c>
      <c r="I2" s="3">
        <f>+'Table 2'!I2</f>
        <v>2012</v>
      </c>
      <c r="J2" s="3">
        <f>+'Table 2'!J2</f>
        <v>2013</v>
      </c>
      <c r="K2" s="3">
        <f>+'Table 2'!K2</f>
        <v>2014</v>
      </c>
      <c r="L2" s="3">
        <f>+'Table 2'!L2</f>
        <v>2015</v>
      </c>
      <c r="M2" s="3">
        <f>+'Table 2'!M2</f>
        <v>2016</v>
      </c>
      <c r="N2" s="3" t="str">
        <f>+'Table 2'!N2</f>
        <v>2017 OGE</v>
      </c>
      <c r="O2" s="3" t="str">
        <f>+'Table 2'!O2</f>
        <v>2017 Prel</v>
      </c>
      <c r="P2" s="3" t="str">
        <f>+'Table 2'!P2</f>
        <v>2018 OGE</v>
      </c>
    </row>
    <row r="3" spans="2:16">
      <c r="F3" s="10"/>
      <c r="G3" s="10"/>
      <c r="H3" s="10"/>
      <c r="I3" s="10"/>
      <c r="J3" s="10"/>
    </row>
    <row r="4" spans="2:16">
      <c r="B4" s="2" t="s">
        <v>17</v>
      </c>
      <c r="C4" s="10">
        <f>+('Table 2'!C4/'Table 2'!C$4)*100</f>
        <v>100</v>
      </c>
      <c r="D4" s="10">
        <f>+('Table 2'!D4/'Table 2'!D$4)*100</f>
        <v>100</v>
      </c>
      <c r="E4" s="10">
        <f>+('Table 2'!E4/'Table 2'!E$4)*100</f>
        <v>100</v>
      </c>
      <c r="F4" s="10">
        <f>+('Table 2'!F4/'Table 2'!F$4)*100</f>
        <v>100</v>
      </c>
      <c r="G4" s="10">
        <f>+('Table 2'!G4/'Table 2'!G$4)*100</f>
        <v>100</v>
      </c>
      <c r="H4" s="10">
        <f>+('Table 2'!H4/'Table 2'!H$4)*100</f>
        <v>100</v>
      </c>
      <c r="I4" s="10">
        <f>+('Table 2'!I4/'Table 2'!I$4)*100</f>
        <v>100</v>
      </c>
      <c r="J4" s="10">
        <f>+('Table 2'!J4/'Table 2'!J$4)*100</f>
        <v>100</v>
      </c>
      <c r="K4" s="10">
        <f>+('Table 2'!K4/'Table 2'!K$4)*100</f>
        <v>100</v>
      </c>
      <c r="L4" s="10">
        <f>+('Table 2'!L4/'Table 2'!L$4)*100</f>
        <v>100</v>
      </c>
      <c r="M4" s="10">
        <f>+('Table 2'!M4/'Table 2'!M$4)*100</f>
        <v>100</v>
      </c>
      <c r="N4" s="10">
        <f>+('Table 2'!N4/'Table 2'!N$4)*100</f>
        <v>100</v>
      </c>
      <c r="O4" s="10">
        <f>+('Table 2'!O4/'Table 2'!O$4)*100</f>
        <v>100</v>
      </c>
      <c r="P4" s="10">
        <f>+('Table 2'!P4/'Table 2'!P$4)*100</f>
        <v>100</v>
      </c>
    </row>
    <row r="5" spans="2:16">
      <c r="B5" s="8" t="s">
        <v>18</v>
      </c>
      <c r="C5" s="10">
        <f>+('Table 2'!C5/'Table 2'!C$4)*100</f>
        <v>94.331859541392376</v>
      </c>
      <c r="D5" s="10">
        <f>+('Table 2'!D5/'Table 2'!D$4)*100</f>
        <v>96.615800805106261</v>
      </c>
      <c r="E5" s="10">
        <f>+('Table 2'!E5/'Table 2'!E$4)*100</f>
        <v>95.424914611462214</v>
      </c>
      <c r="F5" s="10">
        <f>+('Table 2'!F5/'Table 2'!F$4)*100</f>
        <v>96.061713686045024</v>
      </c>
      <c r="G5" s="10">
        <f>+('Table 2'!G5/'Table 2'!G$4)*100</f>
        <v>93.900164425897003</v>
      </c>
      <c r="H5" s="10">
        <f>+('Table 2'!H5/'Table 2'!H$4)*100</f>
        <v>94.811014553449908</v>
      </c>
      <c r="I5" s="10">
        <f>+('Table 2'!I5/'Table 2'!I$4)*100</f>
        <v>95.488632541205803</v>
      </c>
      <c r="J5" s="10">
        <f>+('Table 2'!J5/'Table 2'!J$4)*100</f>
        <v>94.915953387645672</v>
      </c>
      <c r="K5" s="10">
        <f>+('Table 2'!K5/'Table 2'!K$4)*100</f>
        <v>93.081361013946292</v>
      </c>
      <c r="L5" s="10">
        <f>+('Table 2'!L5/'Table 2'!L$4)*100</f>
        <v>90.355541034247182</v>
      </c>
      <c r="M5" s="10">
        <f>+('Table 2'!M5/'Table 2'!M$4)*100</f>
        <v>89.634125314666022</v>
      </c>
      <c r="N5" s="10">
        <f>+('Table 2'!N5/'Table 2'!N$4)*100</f>
        <v>92.807873715204877</v>
      </c>
      <c r="O5" s="10">
        <f>+('Table 2'!O5/'Table 2'!O$4)*100</f>
        <v>90.564588007499154</v>
      </c>
      <c r="P5" s="10">
        <f>+('Table 2'!P5/'Table 2'!P$4)*100</f>
        <v>93.983152827918175</v>
      </c>
    </row>
    <row r="6" spans="2:16" ht="18">
      <c r="B6" s="15" t="s">
        <v>19</v>
      </c>
      <c r="C6" s="10">
        <f>+('Table 2'!C6/'Table 2'!C$4)*100</f>
        <v>80.153412798279845</v>
      </c>
      <c r="D6" s="10">
        <f>+('Table 2'!D6/'Table 2'!D$4)*100</f>
        <v>81.046277433395829</v>
      </c>
      <c r="E6" s="10">
        <f>+('Table 2'!E6/'Table 2'!E$4)*100</f>
        <v>80.868818578855993</v>
      </c>
      <c r="F6" s="10">
        <f>+('Table 2'!F6/'Table 2'!F$4)*100</f>
        <v>70.018737190643094</v>
      </c>
      <c r="G6" s="10">
        <f>+('Table 2'!G6/'Table 2'!G$4)*100</f>
        <v>75.873495089940178</v>
      </c>
      <c r="H6" s="10">
        <f>+('Table 2'!H6/'Table 2'!H$4)*100</f>
        <v>79.930897288242065</v>
      </c>
      <c r="I6" s="10">
        <f>+('Table 2'!I6/'Table 2'!I$4)*100</f>
        <v>81.178891549100697</v>
      </c>
      <c r="J6" s="10">
        <f>+('Table 2'!J6/'Table 2'!J$4)*100</f>
        <v>74.864391048777975</v>
      </c>
      <c r="K6" s="10">
        <f>+('Table 2'!K6/'Table 2'!K$4)*100</f>
        <v>67.45559442147821</v>
      </c>
      <c r="L6" s="10">
        <f>+('Table 2'!L6/'Table 2'!L$4)*100</f>
        <v>56.366768645854989</v>
      </c>
      <c r="M6" s="10">
        <f>+('Table 2'!M6/'Table 2'!M$4)*100</f>
        <v>47.332666643677364</v>
      </c>
      <c r="N6" s="10">
        <f>+('Table 2'!N6/'Table 2'!N$4)*100</f>
        <v>46.225360560538725</v>
      </c>
      <c r="O6" s="10">
        <f>+('Table 2'!O6/'Table 2'!O$4)*100</f>
        <v>52.346559301718045</v>
      </c>
      <c r="P6" s="10">
        <f>+('Table 2'!P6/'Table 2'!P$4)*100</f>
        <v>54.471766228458549</v>
      </c>
    </row>
    <row r="7" spans="2:16">
      <c r="B7" s="15" t="s">
        <v>4</v>
      </c>
      <c r="C7" s="10">
        <f>+('Table 2'!C7/'Table 2'!C$4)*100</f>
        <v>14.178446743112536</v>
      </c>
      <c r="D7" s="10">
        <f>+('Table 2'!D7/'Table 2'!D$4)*100</f>
        <v>15.569523371710433</v>
      </c>
      <c r="E7" s="10">
        <f>+('Table 2'!E7/'Table 2'!E$4)*100</f>
        <v>14.556096032606222</v>
      </c>
      <c r="F7" s="10">
        <f>+('Table 2'!F7/'Table 2'!F$4)*100</f>
        <v>26.042976495401938</v>
      </c>
      <c r="G7" s="10">
        <f>+('Table 2'!G7/'Table 2'!G$4)*100</f>
        <v>18.026669335956825</v>
      </c>
      <c r="H7" s="10">
        <f>+('Table 2'!H7/'Table 2'!H$4)*100</f>
        <v>14.880117265207831</v>
      </c>
      <c r="I7" s="10">
        <f>+('Table 2'!I7/'Table 2'!I$4)*100</f>
        <v>14.309740992105107</v>
      </c>
      <c r="J7" s="10">
        <f>+('Table 2'!J7/'Table 2'!J$4)*100</f>
        <v>20.051562338867694</v>
      </c>
      <c r="K7" s="10">
        <f>+('Table 2'!K7/'Table 2'!K$4)*100</f>
        <v>25.625766592468086</v>
      </c>
      <c r="L7" s="10">
        <f>+('Table 2'!L7/'Table 2'!L$4)*100</f>
        <v>33.988772388392199</v>
      </c>
      <c r="M7" s="10">
        <f>+('Table 2'!M7/'Table 2'!M$4)*100</f>
        <v>42.301458670988659</v>
      </c>
      <c r="N7" s="10">
        <f>+('Table 2'!N7/'Table 2'!N$4)*100</f>
        <v>46.582513154666152</v>
      </c>
      <c r="O7" s="10">
        <f>+('Table 2'!O7/'Table 2'!O$4)*100</f>
        <v>38.218028705781116</v>
      </c>
      <c r="P7" s="10">
        <f>+('Table 2'!P7/'Table 2'!P$4)*100</f>
        <v>39.51138659945962</v>
      </c>
    </row>
    <row r="8" spans="2:16">
      <c r="B8" s="8" t="s">
        <v>20</v>
      </c>
      <c r="C8" s="10">
        <f>+('Table 2'!C8/'Table 2'!C$4)*100</f>
        <v>5.6681404586076098</v>
      </c>
      <c r="D8" s="10">
        <f>+('Table 2'!D8/'Table 2'!D$4)*100</f>
        <v>3.3841991948937356</v>
      </c>
      <c r="E8" s="10">
        <f>+('Table 2'!E8/'Table 2'!E$4)*100</f>
        <v>4.5750853885377856</v>
      </c>
      <c r="F8" s="10">
        <f>+('Table 2'!F8/'Table 2'!F$4)*100</f>
        <v>3.9382863139549702</v>
      </c>
      <c r="G8" s="10">
        <f>+('Table 2'!G8/'Table 2'!G$4)*100</f>
        <v>6.0998355741029933</v>
      </c>
      <c r="H8" s="10">
        <f>+('Table 2'!H8/'Table 2'!H$4)*100</f>
        <v>5.1889854465500989</v>
      </c>
      <c r="I8" s="10">
        <f>+('Table 2'!I8/'Table 2'!I$4)*100</f>
        <v>4.511367458794199</v>
      </c>
      <c r="J8" s="10">
        <f>+('Table 2'!J8/'Table 2'!J$4)*100</f>
        <v>5.084046612354336</v>
      </c>
      <c r="K8" s="10">
        <f>+('Table 2'!K8/'Table 2'!K$4)*100</f>
        <v>6.9186389860536952</v>
      </c>
      <c r="L8" s="10">
        <f>+('Table 2'!L8/'Table 2'!L$4)*100</f>
        <v>9.6444589657528148</v>
      </c>
      <c r="M8" s="10">
        <f>+('Table 2'!M8/'Table 2'!M$4)*100</f>
        <v>10.365874685333976</v>
      </c>
      <c r="N8" s="10">
        <f>+('Table 2'!N8/'Table 2'!N$4)*100</f>
        <v>7.1921262847951137</v>
      </c>
      <c r="O8" s="10">
        <f>+('Table 2'!O8/'Table 2'!O$4)*100</f>
        <v>9.4354119925008462</v>
      </c>
      <c r="P8" s="10">
        <f>+('Table 2'!P8/'Table 2'!P$4)*100</f>
        <v>6.0168471720818291</v>
      </c>
    </row>
    <row r="9" spans="2:16"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</row>
    <row r="10" spans="2:16">
      <c r="B10" s="2" t="s">
        <v>21</v>
      </c>
      <c r="C10" s="10">
        <f>+('Table 2'!C10/'Table 2'!C$10)*100</f>
        <v>100</v>
      </c>
      <c r="D10" s="10">
        <f>+('Table 2'!D10/'Table 2'!D$10)*100</f>
        <v>100</v>
      </c>
      <c r="E10" s="10">
        <f>+('Table 2'!E10/'Table 2'!E$10)*100</f>
        <v>100</v>
      </c>
      <c r="F10" s="10">
        <f>+('Table 2'!F10/'Table 2'!F$10)*100</f>
        <v>100</v>
      </c>
      <c r="G10" s="10">
        <f>+('Table 2'!G10/'Table 2'!G$10)*100</f>
        <v>100</v>
      </c>
      <c r="H10" s="10">
        <f>+('Table 2'!H10/'Table 2'!H$10)*100</f>
        <v>100</v>
      </c>
      <c r="I10" s="10">
        <f>+('Table 2'!I10/'Table 2'!I$10)*100</f>
        <v>100</v>
      </c>
      <c r="J10" s="10">
        <f>+('Table 2'!J10/'Table 2'!J$10)*100</f>
        <v>100</v>
      </c>
      <c r="K10" s="10">
        <f>+('Table 2'!K10/'Table 2'!K$10)*100</f>
        <v>100</v>
      </c>
      <c r="L10" s="10">
        <f>+('Table 2'!L10/'Table 2'!L$10)*100</f>
        <v>100</v>
      </c>
      <c r="M10" s="10">
        <f>+('Table 2'!M10/'Table 2'!M$10)*100</f>
        <v>100</v>
      </c>
      <c r="N10" s="10">
        <f>+('Table 2'!N10/'Table 2'!N$10)*100</f>
        <v>100</v>
      </c>
      <c r="O10" s="10">
        <f>+('Table 2'!O10/'Table 2'!O$10)*100</f>
        <v>100</v>
      </c>
      <c r="P10" s="10">
        <f>+('Table 2'!P10/'Table 2'!P$10)*100</f>
        <v>100</v>
      </c>
    </row>
    <row r="11" spans="2:16">
      <c r="B11" s="2" t="s">
        <v>22</v>
      </c>
      <c r="C11" s="10">
        <f>+('Table 2'!C11/'Table 2'!C$10)*100</f>
        <v>66.160984932971417</v>
      </c>
      <c r="D11" s="10">
        <f>+('Table 2'!D11/'Table 2'!D$10)*100</f>
        <v>72.166376610722622</v>
      </c>
      <c r="E11" s="10">
        <f>+('Table 2'!E11/'Table 2'!E$10)*100</f>
        <v>74.488314824972662</v>
      </c>
      <c r="F11" s="10">
        <f>+('Table 2'!F11/'Table 2'!F$10)*100</f>
        <v>70.389787240269925</v>
      </c>
      <c r="G11" s="10">
        <f>+('Table 2'!G11/'Table 2'!G$10)*100</f>
        <v>74.659350017825105</v>
      </c>
      <c r="H11" s="10">
        <f>+('Table 2'!H11/'Table 2'!H$10)*100</f>
        <v>77.579675205976628</v>
      </c>
      <c r="I11" s="10">
        <f>+('Table 2'!I11/'Table 2'!I$10)*100</f>
        <v>73.561412830049207</v>
      </c>
      <c r="J11" s="10">
        <f>+('Table 2'!J11/'Table 2'!J$10)*100</f>
        <v>71.36390065620067</v>
      </c>
      <c r="K11" s="10">
        <f>+('Table 2'!K11/'Table 2'!K$10)*100</f>
        <v>70.210483979085666</v>
      </c>
      <c r="L11" s="10">
        <f>+('Table 2'!L11/'Table 2'!L$10)*100</f>
        <v>80.49181196671789</v>
      </c>
      <c r="M11" s="10">
        <f>+('Table 2'!M11/'Table 2'!M$10)*100</f>
        <v>82.31956360845372</v>
      </c>
      <c r="N11" s="10">
        <f>+('Table 2'!N11/'Table 2'!N$10)*100</f>
        <v>79.30611311021903</v>
      </c>
      <c r="O11" s="10">
        <f>+('Table 2'!O11/'Table 2'!O$10)*100</f>
        <v>79.897676401620117</v>
      </c>
      <c r="P11" s="10">
        <f>+('Table 2'!P11/'Table 2'!P$10)*100</f>
        <v>81.696237083252086</v>
      </c>
    </row>
    <row r="12" spans="2:16">
      <c r="B12" s="15" t="s">
        <v>23</v>
      </c>
      <c r="C12" s="10">
        <f>+('Table 2'!C12/'Table 2'!C$10)*100</f>
        <v>24.161976619853778</v>
      </c>
      <c r="D12" s="10">
        <f>+('Table 2'!D12/'Table 2'!D$10)*100</f>
        <v>19.095342980221346</v>
      </c>
      <c r="E12" s="10">
        <f>+('Table 2'!E12/'Table 2'!E$10)*100</f>
        <v>15.519656117006331</v>
      </c>
      <c r="F12" s="10">
        <f>+('Table 2'!F12/'Table 2'!F$10)*100</f>
        <v>26.491949572758266</v>
      </c>
      <c r="G12" s="10">
        <f>+('Table 2'!G12/'Table 2'!G$10)*100</f>
        <v>24.663995985389331</v>
      </c>
      <c r="H12" s="10">
        <f>+('Table 2'!H12/'Table 2'!H$10)*100</f>
        <v>23.241582112485759</v>
      </c>
      <c r="I12" s="10">
        <f>+('Table 2'!I12/'Table 2'!I$10)*100</f>
        <v>23.816673981842964</v>
      </c>
      <c r="J12" s="10">
        <f>+('Table 2'!J12/'Table 2'!J$10)*100</f>
        <v>23.967937536340227</v>
      </c>
      <c r="K12" s="10">
        <f>+('Table 2'!K12/'Table 2'!K$10)*100</f>
        <v>25.259992722119012</v>
      </c>
      <c r="L12" s="10">
        <f>+('Table 2'!L12/'Table 2'!L$10)*100</f>
        <v>36.832900524670094</v>
      </c>
      <c r="M12" s="10">
        <f>+('Table 2'!M12/'Table 2'!M$10)*100</f>
        <v>38.291165264110091</v>
      </c>
      <c r="N12" s="10">
        <f>+('Table 2'!N12/'Table 2'!N$10)*100</f>
        <v>33.56698629282193</v>
      </c>
      <c r="O12" s="10">
        <f>+('Table 2'!O12/'Table 2'!O$10)*100</f>
        <v>35.358487884601722</v>
      </c>
      <c r="P12" s="10">
        <f>+('Table 2'!P12/'Table 2'!P$10)*100</f>
        <v>32.115422109573018</v>
      </c>
    </row>
    <row r="13" spans="2:16">
      <c r="B13" s="15" t="s">
        <v>24</v>
      </c>
      <c r="C13" s="10">
        <f>+('Table 2'!C13/'Table 2'!C$10)*100</f>
        <v>23.938309356210109</v>
      </c>
      <c r="D13" s="10">
        <f>+('Table 2'!D13/'Table 2'!D$10)*100</f>
        <v>18.01615487214848</v>
      </c>
      <c r="E13" s="10">
        <f>+('Table 2'!E13/'Table 2'!E$10)*100</f>
        <v>15.408188973624517</v>
      </c>
      <c r="F13" s="10">
        <f>+('Table 2'!F13/'Table 2'!F$10)*100</f>
        <v>15.26972070862894</v>
      </c>
      <c r="G13" s="10">
        <f>+('Table 2'!G13/'Table 2'!G$10)*100</f>
        <v>21.392137898435536</v>
      </c>
      <c r="H13" s="10">
        <f>+('Table 2'!H13/'Table 2'!H$10)*100</f>
        <v>27.308130447452779</v>
      </c>
      <c r="I13" s="10">
        <f>+('Table 2'!I13/'Table 2'!I$10)*100</f>
        <v>29.952181847582526</v>
      </c>
      <c r="J13" s="10">
        <f>+('Table 2'!J13/'Table 2'!J$10)*100</f>
        <v>25.506686601877231</v>
      </c>
      <c r="K13" s="10">
        <f>+('Table 2'!K13/'Table 2'!K$10)*100</f>
        <v>23.928906594143225</v>
      </c>
      <c r="L13" s="10">
        <f>+('Table 2'!L13/'Table 2'!L$10)*100</f>
        <v>20.859611002172876</v>
      </c>
      <c r="M13" s="10">
        <f>+('Table 2'!M13/'Table 2'!M$10)*100</f>
        <v>17.107535429401608</v>
      </c>
      <c r="N13" s="10">
        <f>+('Table 2'!N13/'Table 2'!N$10)*100</f>
        <v>21.5238055619111</v>
      </c>
      <c r="O13" s="10">
        <f>+('Table 2'!O13/'Table 2'!O$10)*100</f>
        <v>17.016035434283143</v>
      </c>
      <c r="P13" s="10">
        <f>+('Table 2'!P13/'Table 2'!P$10)*100</f>
        <v>18.999805030220315</v>
      </c>
    </row>
    <row r="14" spans="2:16">
      <c r="B14" s="16" t="s">
        <v>25</v>
      </c>
      <c r="C14" s="10">
        <f>+('Table 2'!C14/'Table 2'!C$10)*100</f>
        <v>0</v>
      </c>
      <c r="D14" s="10">
        <f>+('Table 2'!D14/'Table 2'!D$10)*100</f>
        <v>0</v>
      </c>
      <c r="E14" s="10">
        <f>+('Table 2'!E14/'Table 2'!E$10)*100</f>
        <v>0</v>
      </c>
      <c r="F14" s="10">
        <f>+('Table 2'!F14/'Table 2'!F$10)*100</f>
        <v>0</v>
      </c>
      <c r="G14" s="10">
        <f>+('Table 2'!G14/'Table 2'!G$10)*100</f>
        <v>5.7301824821746061</v>
      </c>
      <c r="H14" s="10">
        <f>+('Table 2'!H14/'Table 2'!H$10)*100</f>
        <v>6.5329695075105292</v>
      </c>
      <c r="I14" s="10">
        <f>+('Table 2'!I14/'Table 2'!I$10)*100</f>
        <v>0</v>
      </c>
      <c r="J14" s="10">
        <f>+('Table 2'!J14/'Table 2'!J$10)*100</f>
        <v>0</v>
      </c>
      <c r="K14" s="10">
        <f>+('Table 2'!K14/'Table 2'!K$10)*100</f>
        <v>0</v>
      </c>
      <c r="L14" s="10">
        <f>+('Table 2'!L14/'Table 2'!L$10)*100</f>
        <v>0</v>
      </c>
      <c r="M14" s="10">
        <f>+('Table 2'!M14/'Table 2'!M$10)*100</f>
        <v>0</v>
      </c>
      <c r="N14" s="10">
        <f>+('Table 2'!N14/'Table 2'!N$10)*100</f>
        <v>0</v>
      </c>
      <c r="O14" s="10">
        <f>+('Table 2'!O14/'Table 2'!O$10)*100</f>
        <v>0</v>
      </c>
      <c r="P14" s="10">
        <f>+('Table 2'!P14/'Table 2'!P$10)*100</f>
        <v>0</v>
      </c>
    </row>
    <row r="15" spans="2:16">
      <c r="B15" s="16" t="s">
        <v>26</v>
      </c>
      <c r="C15" s="10">
        <f>+('Table 2'!C15/'Table 2'!C$10)*100</f>
        <v>23.938309356210109</v>
      </c>
      <c r="D15" s="10">
        <f>+('Table 2'!D15/'Table 2'!D$10)*100</f>
        <v>18.01615487214848</v>
      </c>
      <c r="E15" s="10">
        <f>+('Table 2'!E15/'Table 2'!E$10)*100</f>
        <v>15.408188973624517</v>
      </c>
      <c r="F15" s="10">
        <f>+('Table 2'!F15/'Table 2'!F$10)*100</f>
        <v>15.26972070862894</v>
      </c>
      <c r="G15" s="10">
        <f>+('Table 2'!G15/'Table 2'!G$10)*100</f>
        <v>15.66195541626093</v>
      </c>
      <c r="H15" s="10">
        <f>+('Table 2'!H15/'Table 2'!H$10)*100</f>
        <v>20.77516093994225</v>
      </c>
      <c r="I15" s="10">
        <f>+('Table 2'!I15/'Table 2'!I$10)*100</f>
        <v>0</v>
      </c>
      <c r="J15" s="10">
        <f>+('Table 2'!J15/'Table 2'!J$10)*100</f>
        <v>0</v>
      </c>
      <c r="K15" s="10">
        <f>+('Table 2'!K15/'Table 2'!K$10)*100</f>
        <v>0</v>
      </c>
      <c r="L15" s="10">
        <f>+('Table 2'!L15/'Table 2'!L$10)*100</f>
        <v>0</v>
      </c>
      <c r="M15" s="10">
        <f>+('Table 2'!M15/'Table 2'!M$10)*100</f>
        <v>0</v>
      </c>
      <c r="N15" s="10">
        <f>+('Table 2'!N15/'Table 2'!N$10)*100</f>
        <v>0</v>
      </c>
      <c r="O15" s="10">
        <f>+('Table 2'!O15/'Table 2'!O$10)*100</f>
        <v>0</v>
      </c>
      <c r="P15" s="10">
        <f>+('Table 2'!P15/'Table 2'!P$10)*100</f>
        <v>0</v>
      </c>
    </row>
    <row r="16" spans="2:16">
      <c r="B16" s="15" t="s">
        <v>55</v>
      </c>
      <c r="C16" s="10">
        <f>+('Table 2'!C16/'Table 2'!C$10)*100</f>
        <v>4.1400382908466229</v>
      </c>
      <c r="D16" s="10">
        <f>+('Table 2'!D16/'Table 2'!D$10)*100</f>
        <v>2.811062279363636</v>
      </c>
      <c r="E16" s="10">
        <f>+('Table 2'!E16/'Table 2'!E$10)*100</f>
        <v>3.5056743159877071</v>
      </c>
      <c r="F16" s="10">
        <f>+('Table 2'!F16/'Table 2'!F$10)*100</f>
        <v>4.1086853505185914</v>
      </c>
      <c r="G16" s="10">
        <f>+('Table 2'!G16/'Table 2'!G$10)*100</f>
        <v>3.0939101828409239</v>
      </c>
      <c r="H16" s="10">
        <f>+('Table 2'!H16/'Table 2'!H$10)*100</f>
        <v>2.5061594298884682</v>
      </c>
      <c r="I16" s="10">
        <f>+('Table 2'!I16/'Table 2'!I$10)*100</f>
        <v>2.4324886229758138</v>
      </c>
      <c r="J16" s="10">
        <f>+('Table 2'!J16/'Table 2'!J$10)*100</f>
        <v>2.0578951740177756</v>
      </c>
      <c r="K16" s="10">
        <f>+('Table 2'!K16/'Table 2'!K$10)*100</f>
        <v>2.8192212667343379</v>
      </c>
      <c r="L16" s="10">
        <f>+('Table 2'!L16/'Table 2'!L$10)*100</f>
        <v>6.5848746621442578</v>
      </c>
      <c r="M16" s="10">
        <f>+('Table 2'!M16/'Table 2'!M$10)*100</f>
        <v>12.894383377648639</v>
      </c>
      <c r="N16" s="10">
        <f>+('Table 2'!N16/'Table 2'!N$10)*100</f>
        <v>10.071343885849783</v>
      </c>
      <c r="O16" s="10">
        <f>+('Table 2'!O16/'Table 2'!O$10)*100</f>
        <v>16.838390298206971</v>
      </c>
      <c r="P16" s="10">
        <f>+('Table 2'!P16/'Table 2'!P$10)*100</f>
        <v>18.880873464612986</v>
      </c>
    </row>
    <row r="17" spans="2:16">
      <c r="B17" s="15" t="s">
        <v>27</v>
      </c>
      <c r="C17" s="10">
        <f>+('Table 2'!C17/'Table 2'!C$10)*100</f>
        <v>13.920660666060902</v>
      </c>
      <c r="D17" s="10">
        <f>+('Table 2'!D17/'Table 2'!D$10)*100</f>
        <v>32.243816478989167</v>
      </c>
      <c r="E17" s="10">
        <f>+('Table 2'!E17/'Table 2'!E$10)*100</f>
        <v>40.054795418354097</v>
      </c>
      <c r="F17" s="10">
        <f>+('Table 2'!F17/'Table 2'!F$10)*100</f>
        <v>24.519431608364133</v>
      </c>
      <c r="G17" s="10">
        <f>+('Table 2'!G17/'Table 2'!G$10)*100</f>
        <v>25.509305951159305</v>
      </c>
      <c r="H17" s="10">
        <f>+('Table 2'!H17/'Table 2'!H$10)*100</f>
        <v>24.523803216149631</v>
      </c>
      <c r="I17" s="10">
        <f>+('Table 2'!I17/'Table 2'!I$10)*100</f>
        <v>17.360068377647902</v>
      </c>
      <c r="J17" s="10">
        <f>+('Table 2'!J17/'Table 2'!J$10)*100</f>
        <v>19.831381343965443</v>
      </c>
      <c r="K17" s="10">
        <f>+('Table 2'!K17/'Table 2'!K$10)*100</f>
        <v>18.202363396089098</v>
      </c>
      <c r="L17" s="10">
        <f>+('Table 2'!L17/'Table 2'!L$10)*100</f>
        <v>16.214425777730668</v>
      </c>
      <c r="M17" s="10">
        <f>+('Table 2'!M17/'Table 2'!M$10)*100</f>
        <v>14.026479537293385</v>
      </c>
      <c r="N17" s="10">
        <f>+('Table 2'!N17/'Table 2'!N$10)*100</f>
        <v>14.143977369636209</v>
      </c>
      <c r="O17" s="10">
        <f>+('Table 2'!O17/'Table 2'!O$10)*100</f>
        <v>10.684762784528294</v>
      </c>
      <c r="P17" s="10">
        <f>+('Table 2'!P17/'Table 2'!P$10)*100</f>
        <v>11.70013647884578</v>
      </c>
    </row>
    <row r="18" spans="2:16">
      <c r="B18" s="16" t="s">
        <v>58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</row>
    <row r="19" spans="2:16">
      <c r="B19" s="16" t="s">
        <v>20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</row>
    <row r="20" spans="2:16" ht="15" customHeight="1">
      <c r="B20" s="8" t="s">
        <v>28</v>
      </c>
      <c r="C20" s="10">
        <f>+('Table 2'!C20/'Table 2'!C$10)*100</f>
        <v>33.839015067028591</v>
      </c>
      <c r="D20" s="10">
        <f>+('Table 2'!D20/'Table 2'!D$10)*100</f>
        <v>27.833623389277367</v>
      </c>
      <c r="E20" s="10">
        <f>+('Table 2'!E20/'Table 2'!E$10)*100</f>
        <v>25.511685175027349</v>
      </c>
      <c r="F20" s="10">
        <f>+('Table 2'!F20/'Table 2'!F$10)*100</f>
        <v>29.610212759730071</v>
      </c>
      <c r="G20" s="10">
        <f>+('Table 2'!G20/'Table 2'!G$10)*100</f>
        <v>25.340649982174902</v>
      </c>
      <c r="H20" s="10">
        <f>+('Table 2'!H20/'Table 2'!H$10)*100</f>
        <v>22.420324794023365</v>
      </c>
      <c r="I20" s="10">
        <f>+('Table 2'!I20/'Table 2'!I$10)*100</f>
        <v>26.4385871699508</v>
      </c>
      <c r="J20" s="10">
        <f>+('Table 2'!J20/'Table 2'!J$10)*100</f>
        <v>28.636099343799316</v>
      </c>
      <c r="K20" s="10">
        <f>+('Table 2'!K20/'Table 2'!K$10)*100</f>
        <v>29.789516020914331</v>
      </c>
      <c r="L20" s="10">
        <f>+('Table 2'!L20/'Table 2'!L$10)*100</f>
        <v>19.508188033282103</v>
      </c>
      <c r="M20" s="10">
        <f>+('Table 2'!M20/'Table 2'!M$10)*100</f>
        <v>17.680436391546284</v>
      </c>
      <c r="N20" s="10">
        <f>+('Table 2'!N20/'Table 2'!N$10)*100</f>
        <v>20.693886889780977</v>
      </c>
      <c r="O20" s="10">
        <f>+('Table 2'!O20/'Table 2'!O$10)*100</f>
        <v>20.102323598379879</v>
      </c>
      <c r="P20" s="10">
        <f>+('Table 2'!P20/'Table 2'!P$10)*100</f>
        <v>18.303762916747903</v>
      </c>
    </row>
    <row r="21" spans="2:16" ht="15" customHeight="1">
      <c r="B21" s="3"/>
      <c r="C21" s="3"/>
      <c r="D21" s="3"/>
      <c r="E21" s="3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</row>
    <row r="22" spans="2:16" ht="15" customHeight="1">
      <c r="B22" s="2" t="str">
        <f>ToC!$B$18</f>
        <v>Source: Government of Angola Budget, IMF staff reports.</v>
      </c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</row>
    <row r="23" spans="2:16" ht="15" customHeight="1">
      <c r="B23" s="4" t="s">
        <v>42</v>
      </c>
      <c r="C23" s="4"/>
      <c r="D23" s="4"/>
      <c r="E23" s="4"/>
      <c r="F23" s="13"/>
      <c r="G23" s="13"/>
      <c r="H23" s="13"/>
      <c r="I23" s="13"/>
      <c r="J23" s="13"/>
    </row>
    <row r="24" spans="2:16" ht="15" customHeight="1">
      <c r="B24" s="4"/>
      <c r="C24" s="4"/>
      <c r="D24" s="4"/>
      <c r="E24" s="4"/>
      <c r="F24" s="13"/>
      <c r="G24" s="13"/>
      <c r="H24" s="13"/>
      <c r="I24" s="13"/>
      <c r="J24" s="13"/>
    </row>
    <row r="25" spans="2:16" ht="15" customHeight="1"/>
    <row r="106" ht="15" hidden="1" customHeight="1"/>
    <row r="107" ht="15" hidden="1" customHeight="1"/>
    <row r="176" ht="15" hidden="1" customHeight="1"/>
    <row r="177" ht="15" hidden="1" customHeight="1"/>
    <row r="182" ht="15" hidden="1" customHeight="1"/>
    <row r="185" ht="15" hidden="1" customHeight="1"/>
    <row r="186" ht="15" hidden="1" customHeight="1"/>
    <row r="187" ht="15" hidden="1" customHeight="1"/>
    <row r="188" ht="15" hidden="1" customHeight="1"/>
    <row r="189" ht="15" hidden="1" customHeight="1"/>
    <row r="190" ht="15" hidden="1" customHeight="1"/>
    <row r="352" ht="15" hidden="1" customHeight="1"/>
    <row r="353" ht="15" hidden="1" customHeight="1"/>
    <row r="354" ht="15" hidden="1" customHeight="1"/>
    <row r="355" ht="15" hidden="1" customHeight="1"/>
    <row r="356" ht="15" hidden="1" customHeight="1"/>
    <row r="357" ht="15" hidden="1" customHeight="1"/>
    <row r="358" ht="15" hidden="1" customHeight="1"/>
    <row r="359" ht="15" hidden="1" customHeight="1"/>
    <row r="360" ht="15" hidden="1" customHeight="1"/>
    <row r="361" ht="15" hidden="1" customHeight="1"/>
    <row r="362" ht="15" hidden="1" customHeight="1"/>
    <row r="363" ht="15" hidden="1" customHeight="1"/>
    <row r="364" ht="15" hidden="1" customHeight="1"/>
    <row r="365" ht="15" hidden="1" customHeight="1"/>
    <row r="366" ht="15" hidden="1" customHeight="1"/>
    <row r="367" ht="15" hidden="1" customHeight="1"/>
    <row r="368" ht="15" hidden="1" customHeight="1"/>
    <row r="369" ht="15" hidden="1" customHeight="1"/>
    <row r="370" ht="15" hidden="1" customHeight="1"/>
    <row r="371" ht="15" hidden="1" customHeight="1"/>
    <row r="372" ht="15" hidden="1" customHeight="1"/>
    <row r="373" ht="15" hidden="1" customHeight="1"/>
    <row r="374" ht="15" hidden="1" customHeight="1"/>
    <row r="375" ht="15" hidden="1" customHeight="1"/>
    <row r="376" ht="15" hidden="1" customHeight="1"/>
    <row r="377" ht="15" hidden="1" customHeight="1"/>
    <row r="378" ht="15" hidden="1" customHeight="1"/>
    <row r="379" ht="15" hidden="1" customHeight="1"/>
    <row r="380" ht="15" hidden="1" customHeight="1"/>
    <row r="381" ht="15" hidden="1" customHeight="1"/>
    <row r="382" ht="15" hidden="1" customHeight="1"/>
    <row r="383" ht="15" hidden="1" customHeight="1"/>
    <row r="384" ht="15" hidden="1" customHeight="1"/>
    <row r="385" ht="15" hidden="1" customHeight="1"/>
    <row r="386" ht="15" hidden="1" customHeight="1"/>
    <row r="387" ht="15" hidden="1" customHeight="1"/>
    <row r="388" ht="15" hidden="1" customHeight="1"/>
    <row r="389" ht="15" hidden="1" customHeight="1"/>
    <row r="390" ht="15" hidden="1" customHeight="1"/>
    <row r="391" ht="15" hidden="1" customHeight="1"/>
    <row r="392" ht="15" hidden="1" customHeight="1"/>
    <row r="393" ht="15" hidden="1" customHeight="1"/>
    <row r="394" ht="15" hidden="1" customHeight="1"/>
    <row r="395" ht="15" hidden="1" customHeight="1"/>
    <row r="396" ht="15" hidden="1" customHeight="1"/>
  </sheetData>
  <pageMargins left="0.7" right="0.7" top="0.75" bottom="0.75" header="0.3" footer="0.3"/>
  <pageSetup scale="6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426"/>
  <sheetViews>
    <sheetView showGridLines="0" zoomScaleNormal="100" workbookViewId="0">
      <pane xSplit="2" ySplit="2" topLeftCell="C13" activePane="bottomRight" state="frozen"/>
      <selection sqref="A1:IV65536"/>
      <selection pane="topRight" sqref="A1:IV65536"/>
      <selection pane="bottomLeft" sqref="A1:IV65536"/>
      <selection pane="bottomRight" activeCell="B42" sqref="B42"/>
    </sheetView>
  </sheetViews>
  <sheetFormatPr defaultColWidth="9.140625" defaultRowHeight="15"/>
  <cols>
    <col min="1" max="1" width="5.7109375" style="4" customWidth="1"/>
    <col min="2" max="2" width="44.5703125" style="4" customWidth="1"/>
    <col min="3" max="13" width="10.7109375" style="4" customWidth="1"/>
    <col min="14" max="16" width="12.140625" style="4" customWidth="1"/>
    <col min="17" max="16384" width="9.140625" style="4"/>
  </cols>
  <sheetData>
    <row r="1" spans="2:17" ht="18.75">
      <c r="B1" s="56" t="s">
        <v>76</v>
      </c>
      <c r="C1" s="1"/>
      <c r="D1" s="1"/>
      <c r="E1" s="1"/>
      <c r="F1" s="10"/>
      <c r="G1" s="10"/>
      <c r="H1" s="10"/>
      <c r="I1" s="10"/>
      <c r="J1" s="10"/>
      <c r="K1" s="2"/>
      <c r="L1" s="2"/>
      <c r="M1" s="2"/>
    </row>
    <row r="2" spans="2:17">
      <c r="B2" s="3" t="s">
        <v>51</v>
      </c>
      <c r="C2" s="3">
        <v>2006</v>
      </c>
      <c r="D2" s="3">
        <v>2007</v>
      </c>
      <c r="E2" s="3">
        <v>2008</v>
      </c>
      <c r="F2" s="3">
        <v>2009</v>
      </c>
      <c r="G2" s="3">
        <v>2010</v>
      </c>
      <c r="H2" s="3">
        <v>2011</v>
      </c>
      <c r="I2" s="3">
        <f>+'Table 1'!I2</f>
        <v>2012</v>
      </c>
      <c r="J2" s="3">
        <f>+'Table 1'!J2</f>
        <v>2013</v>
      </c>
      <c r="K2" s="3">
        <f>+'Table 1'!K2</f>
        <v>2014</v>
      </c>
      <c r="L2" s="3">
        <f>+'Table 1'!L2</f>
        <v>2015</v>
      </c>
      <c r="M2" s="3" t="str">
        <f>+'Table 1'!M2</f>
        <v>2016 Prel</v>
      </c>
      <c r="N2" s="3" t="str">
        <f>+'Table 1'!N2</f>
        <v>2017 OGE</v>
      </c>
      <c r="O2" s="3" t="str">
        <f>+'Table 1'!O2</f>
        <v>2017 Prel</v>
      </c>
      <c r="P2" s="3" t="str">
        <f>+'Table 1'!P2</f>
        <v>2018 OGE</v>
      </c>
      <c r="Q2" s="3"/>
    </row>
    <row r="3" spans="2:17">
      <c r="B3" s="2"/>
      <c r="C3" s="2"/>
      <c r="D3" s="2"/>
      <c r="E3" s="2"/>
      <c r="F3" s="13"/>
      <c r="G3" s="13"/>
      <c r="H3" s="13"/>
      <c r="I3" s="13"/>
      <c r="J3" s="13"/>
      <c r="K3" s="2"/>
      <c r="L3" s="2"/>
      <c r="M3" s="2"/>
      <c r="N3" s="2"/>
    </row>
    <row r="4" spans="2:17">
      <c r="B4" s="2" t="s">
        <v>17</v>
      </c>
      <c r="C4" s="13">
        <f>'Table 2'!C4/'Table 1'!C$37*100</f>
        <v>123.19369610903883</v>
      </c>
      <c r="D4" s="13">
        <f>'Table 2'!D4/'Table 1'!D$37*100</f>
        <v>138.96859818545374</v>
      </c>
      <c r="E4" s="13">
        <f>'Table 2'!E4/'Table 1'!E$37*100</f>
        <v>185.93297339473986</v>
      </c>
      <c r="F4" s="13">
        <f>'Table 2'!F4/'Table 1'!F$37*100</f>
        <v>104.93142036663465</v>
      </c>
      <c r="G4" s="13">
        <f>'Table 2'!G4/'Table 1'!G$37*100</f>
        <v>144.86419336478033</v>
      </c>
      <c r="H4" s="13">
        <f>'Table 2'!H4/'Table 1'!H$37*100</f>
        <v>188.44072470818381</v>
      </c>
      <c r="I4" s="13">
        <f>'Table 2'!I4/'Table 1'!I$37*100</f>
        <v>182.95996261550789</v>
      </c>
      <c r="J4" s="13">
        <f>'Table 2'!J4/'Table 1'!J$37*100</f>
        <v>162.9750470506014</v>
      </c>
      <c r="K4" s="13">
        <f>'Table 2'!K4/'Table 1'!K$37*100</f>
        <v>137.66212847319892</v>
      </c>
      <c r="L4" s="13">
        <f>'Table 2'!L4/'Table 1'!L$37*100</f>
        <v>92.100807832260159</v>
      </c>
      <c r="M4" s="13">
        <f>'Table 2'!M4/'Table 1'!M$37*100</f>
        <v>55.86678739468023</v>
      </c>
      <c r="N4" s="13">
        <f>'Table 2'!N4/'Table 1'!N$37*100</f>
        <v>61.021039759797446</v>
      </c>
      <c r="O4" s="13">
        <f>'Table 2'!O4/'Table 1'!O$37*100</f>
        <v>54.130199042082104</v>
      </c>
      <c r="P4" s="13">
        <f>'Table 2'!P4/'Table 1'!P$37*100</f>
        <v>56.932527317962311</v>
      </c>
    </row>
    <row r="5" spans="2:17">
      <c r="B5" s="8" t="s">
        <v>18</v>
      </c>
      <c r="C5" s="13">
        <f>'Table 2'!C5/'Table 1'!C$37*100</f>
        <v>116.21090437742829</v>
      </c>
      <c r="D5" s="13">
        <f>'Table 2'!D5/'Table 1'!D$37*100</f>
        <v>134.26562400450649</v>
      </c>
      <c r="E5" s="13">
        <f>'Table 2'!E5/'Table 1'!E$37*100</f>
        <v>177.42638109648328</v>
      </c>
      <c r="F5" s="13">
        <f>'Table 2'!F5/'Table 1'!F$37*100</f>
        <v>100.79892059929692</v>
      </c>
      <c r="G5" s="13">
        <f>'Table 2'!G5/'Table 1'!G$37*100</f>
        <v>136.02771576377813</v>
      </c>
      <c r="H5" s="13">
        <f>'Table 2'!H5/'Table 1'!H$37*100</f>
        <v>178.66256292770262</v>
      </c>
      <c r="I5" s="13">
        <f>'Table 2'!I5/'Table 1'!I$37*100</f>
        <v>174.70596639944981</v>
      </c>
      <c r="J5" s="13">
        <f>'Table 2'!J5/'Table 1'!J$37*100</f>
        <v>154.68931969204243</v>
      </c>
      <c r="K5" s="13">
        <f>'Table 2'!K5/'Table 1'!K$37*100</f>
        <v>128.13778278362082</v>
      </c>
      <c r="L5" s="13">
        <f>'Table 2'!L5/'Table 1'!L$37*100</f>
        <v>83.218183213750976</v>
      </c>
      <c r="M5" s="13">
        <f>'Table 2'!M5/'Table 1'!M$37*100</f>
        <v>50.075706222625712</v>
      </c>
      <c r="N5" s="13">
        <f>'Table 2'!N5/'Table 1'!N$37*100</f>
        <v>56.632329519977773</v>
      </c>
      <c r="O5" s="13">
        <f>'Table 2'!O5/'Table 1'!O$37*100</f>
        <v>49.022791750100914</v>
      </c>
      <c r="P5" s="13">
        <f>'Table 2'!P5/'Table 1'!P$37*100</f>
        <v>53.506984158036772</v>
      </c>
    </row>
    <row r="6" spans="2:17" ht="18">
      <c r="B6" s="15" t="s">
        <v>19</v>
      </c>
      <c r="C6" s="13">
        <f>'Table 2'!C6/'Table 1'!C$37*100</f>
        <v>98.743951783736321</v>
      </c>
      <c r="D6" s="13">
        <f>'Table 2'!D6/'Table 1'!D$37*100</f>
        <v>112.62887563068391</v>
      </c>
      <c r="E6" s="13">
        <f>'Table 2'!E6/'Table 1'!E$37*100</f>
        <v>150.36179893286476</v>
      </c>
      <c r="F6" s="13">
        <f>'Table 2'!F6/'Table 1'!F$37*100</f>
        <v>73.471655456922861</v>
      </c>
      <c r="G6" s="13">
        <f>'Table 2'!G6/'Table 1'!G$37*100</f>
        <v>109.91352663970805</v>
      </c>
      <c r="H6" s="13">
        <f>'Table 2'!H6/'Table 1'!H$37*100</f>
        <v>150.62236211571741</v>
      </c>
      <c r="I6" s="13">
        <f>'Table 2'!I6/'Table 1'!I$37*100</f>
        <v>148.5248696299183</v>
      </c>
      <c r="J6" s="13">
        <f>'Table 2'!J6/'Table 1'!J$37*100</f>
        <v>122.01027653589213</v>
      </c>
      <c r="K6" s="13">
        <f>'Table 2'!K6/'Table 1'!K$37*100</f>
        <v>92.860807054855343</v>
      </c>
      <c r="L6" s="13">
        <f>'Table 2'!L6/'Table 1'!L$37*100</f>
        <v>51.914249271773585</v>
      </c>
      <c r="M6" s="13">
        <f>'Table 2'!M6/'Table 1'!M$37*100</f>
        <v>26.443240242055953</v>
      </c>
      <c r="N6" s="13">
        <f>'Table 2'!N6/'Table 1'!N$37*100</f>
        <v>28.207195646756066</v>
      </c>
      <c r="O6" s="13">
        <f>'Table 2'!O6/'Table 1'!O$37*100</f>
        <v>28.335296741701526</v>
      </c>
      <c r="P6" s="13">
        <f>'Table 2'!P6/'Table 1'!P$37*100</f>
        <v>31.012153188593729</v>
      </c>
    </row>
    <row r="7" spans="2:17">
      <c r="B7" s="15" t="s">
        <v>4</v>
      </c>
      <c r="C7" s="13">
        <f>'Table 2'!C7/'Table 1'!C$37*100</f>
        <v>17.466952593691971</v>
      </c>
      <c r="D7" s="13">
        <f>'Table 2'!D7/'Table 1'!D$37*100</f>
        <v>21.636748373822577</v>
      </c>
      <c r="E7" s="13">
        <f>'Table 2'!E7/'Table 1'!E$37*100</f>
        <v>27.06458216361851</v>
      </c>
      <c r="F7" s="13">
        <f>'Table 2'!F7/'Table 1'!F$37*100</f>
        <v>27.327265142374063</v>
      </c>
      <c r="G7" s="13">
        <f>'Table 2'!G7/'Table 1'!G$37*100</f>
        <v>26.114189124070052</v>
      </c>
      <c r="H7" s="13">
        <f>'Table 2'!H7/'Table 1'!H$37*100</f>
        <v>28.040200811985223</v>
      </c>
      <c r="I7" s="13">
        <f>'Table 2'!I7/'Table 1'!I$37*100</f>
        <v>26.181096769531514</v>
      </c>
      <c r="J7" s="13">
        <f>'Table 2'!J7/'Table 1'!J$37*100</f>
        <v>32.679043156150293</v>
      </c>
      <c r="K7" s="13">
        <f>'Table 2'!K7/'Table 1'!K$37*100</f>
        <v>35.2769757287655</v>
      </c>
      <c r="L7" s="13">
        <f>'Table 2'!L7/'Table 1'!L$37*100</f>
        <v>31.303933941977398</v>
      </c>
      <c r="M7" s="13">
        <f>'Table 2'!M7/'Table 1'!M$37*100</f>
        <v>23.632465980569755</v>
      </c>
      <c r="N7" s="13">
        <f>'Table 2'!N7/'Table 1'!N$37*100</f>
        <v>28.425133873221714</v>
      </c>
      <c r="O7" s="13">
        <f>'Table 2'!O7/'Table 1'!O$37*100</f>
        <v>20.687495008399392</v>
      </c>
      <c r="P7" s="13">
        <f>'Table 2'!P7/'Table 1'!P$37*100</f>
        <v>22.494830969443047</v>
      </c>
    </row>
    <row r="8" spans="2:17">
      <c r="B8" s="8" t="s">
        <v>20</v>
      </c>
      <c r="C8" s="13">
        <f>'Table 2'!C8/'Table 1'!C$37*100</f>
        <v>6.9827917316105399</v>
      </c>
      <c r="D8" s="13">
        <f>'Table 2'!D8/'Table 1'!D$37*100</f>
        <v>4.7029741809472352</v>
      </c>
      <c r="E8" s="13">
        <f>'Table 2'!E8/'Table 1'!E$37*100</f>
        <v>8.5065922982565922</v>
      </c>
      <c r="F8" s="13">
        <f>'Table 2'!F8/'Table 1'!F$37*100</f>
        <v>4.1324997673377304</v>
      </c>
      <c r="G8" s="13">
        <f>'Table 2'!G8/'Table 1'!G$37*100</f>
        <v>8.8364776010022172</v>
      </c>
      <c r="H8" s="13">
        <f>'Table 2'!H8/'Table 1'!H$37*100</f>
        <v>9.7781617804811951</v>
      </c>
      <c r="I8" s="13">
        <f>'Table 2'!I8/'Table 1'!I$37*100</f>
        <v>8.253996216058054</v>
      </c>
      <c r="J8" s="13">
        <f>'Table 2'!J8/'Table 1'!J$37*100</f>
        <v>8.2857273585589866</v>
      </c>
      <c r="K8" s="13">
        <f>'Table 2'!K8/'Table 1'!K$37*100</f>
        <v>9.5243456895780643</v>
      </c>
      <c r="L8" s="13">
        <f>'Table 2'!L8/'Table 1'!L$37*100</f>
        <v>8.8826246185091851</v>
      </c>
      <c r="M8" s="13">
        <f>'Table 2'!M8/'Table 1'!M$37*100</f>
        <v>5.7910811720545095</v>
      </c>
      <c r="N8" s="13">
        <f>'Table 2'!N8/'Table 1'!N$37*100</f>
        <v>4.3887102398196705</v>
      </c>
      <c r="O8" s="13">
        <f>'Table 2'!O8/'Table 1'!O$37*100</f>
        <v>5.1074072919811924</v>
      </c>
      <c r="P8" s="13">
        <f>'Table 2'!P8/'Table 1'!P$37*100</f>
        <v>3.4255431599255299</v>
      </c>
    </row>
    <row r="9" spans="2:17">
      <c r="B9" s="2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</row>
    <row r="10" spans="2:17">
      <c r="B10" s="2" t="s">
        <v>21</v>
      </c>
      <c r="C10" s="13">
        <f>'Table 2'!C10/'Table 1'!C$37*100</f>
        <v>94.192347227584932</v>
      </c>
      <c r="D10" s="13">
        <f>'Table 2'!D10/'Table 1'!D$37*100</f>
        <v>124.8494607212145</v>
      </c>
      <c r="E10" s="13">
        <f>'Table 2'!E10/'Table 1'!E$37*100</f>
        <v>202.19231627769517</v>
      </c>
      <c r="F10" s="13">
        <f>'Table 2'!F10/'Table 1'!F$37*100</f>
        <v>127.26206583020227</v>
      </c>
      <c r="G10" s="13">
        <f>'Table 2'!G10/'Table 1'!G$37*100</f>
        <v>127.21236774869755</v>
      </c>
      <c r="H10" s="13">
        <f>'Table 2'!H10/'Table 1'!H$37*100</f>
        <v>148.94926260202729</v>
      </c>
      <c r="I10" s="13">
        <f>'Table 2'!I10/'Table 1'!I$37*100</f>
        <v>156.71370271795487</v>
      </c>
      <c r="J10" s="13">
        <f>'Table 2'!J10/'Table 1'!J$37*100</f>
        <v>161.86916295284647</v>
      </c>
      <c r="K10" s="13">
        <f>'Table 2'!K10/'Table 1'!K$37*100</f>
        <v>163.26154349636883</v>
      </c>
      <c r="L10" s="13">
        <f>'Table 2'!L10/'Table 1'!L$37*100</f>
        <v>103.237600201201</v>
      </c>
      <c r="M10" s="13">
        <f>'Table 2'!M10/'Table 1'!M$37*100</f>
        <v>70.28091558141071</v>
      </c>
      <c r="N10" s="13">
        <f>'Table 2'!N10/'Table 1'!N$37*100</f>
        <v>79.983329112892449</v>
      </c>
      <c r="O10" s="13">
        <f>'Table 2'!O10/'Table 1'!O$37*100</f>
        <v>70.237663993535492</v>
      </c>
      <c r="P10" s="13">
        <f>'Table 2'!P10/'Table 1'!P$37*100</f>
        <v>66.300418367011488</v>
      </c>
    </row>
    <row r="11" spans="2:17">
      <c r="B11" s="2" t="s">
        <v>22</v>
      </c>
      <c r="C11" s="13">
        <f>'Table 2'!C11/'Table 1'!C$37*100</f>
        <v>62.318584657254583</v>
      </c>
      <c r="D11" s="13">
        <f>'Table 2'!D11/'Table 1'!D$37*100</f>
        <v>90.099332020527882</v>
      </c>
      <c r="E11" s="13">
        <f>'Table 2'!E11/'Table 1'!E$37*100</f>
        <v>150.60964910083402</v>
      </c>
      <c r="F11" s="13">
        <f>'Table 2'!F11/'Table 1'!F$37*100</f>
        <v>89.579497375451638</v>
      </c>
      <c r="G11" s="13">
        <f>'Table 2'!G11/'Table 1'!G$37*100</f>
        <v>94.975926903462963</v>
      </c>
      <c r="H11" s="13">
        <f>'Table 2'!H11/'Table 1'!H$37*100</f>
        <v>115.55435414835</v>
      </c>
      <c r="I11" s="13">
        <f>'Table 2'!I11/'Table 1'!I$37*100</f>
        <v>115.28081381761082</v>
      </c>
      <c r="J11" s="13">
        <f>'Table 2'!J11/'Table 1'!J$37*100</f>
        <v>115.51614864269295</v>
      </c>
      <c r="K11" s="13">
        <f>'Table 2'!K11/'Table 1'!K$37*100</f>
        <v>114.62671984052602</v>
      </c>
      <c r="L11" s="13">
        <f>'Table 2'!L11/'Table 1'!L$37*100</f>
        <v>83.097815032902673</v>
      </c>
      <c r="M11" s="13">
        <f>'Table 2'!M11/'Table 1'!M$37*100</f>
        <v>57.854943006643047</v>
      </c>
      <c r="N11" s="13">
        <f>'Table 2'!N11/'Table 1'!N$37*100</f>
        <v>63.431669455589223</v>
      </c>
      <c r="O11" s="13">
        <f>'Table 2'!O11/'Table 1'!O$37*100</f>
        <v>56.118261489612244</v>
      </c>
      <c r="P11" s="13">
        <f>'Table 2'!P11/'Table 1'!P$37*100</f>
        <v>54.164946976301721</v>
      </c>
    </row>
    <row r="12" spans="2:17">
      <c r="B12" s="15" t="s">
        <v>23</v>
      </c>
      <c r="C12" s="13">
        <f>'Table 2'!C12/'Table 1'!C$37*100</f>
        <v>22.758732914820559</v>
      </c>
      <c r="D12" s="13">
        <f>'Table 2'!D12/'Table 1'!D$37*100</f>
        <v>23.840432733672642</v>
      </c>
      <c r="E12" s="13">
        <f>'Table 2'!E12/'Table 1'!E$37*100</f>
        <v>31.379552181308107</v>
      </c>
      <c r="F12" s="13">
        <f>'Table 2'!F12/'Table 1'!F$37*100</f>
        <v>33.714202304987616</v>
      </c>
      <c r="G12" s="13">
        <f>'Table 2'!G12/'Table 1'!G$37*100</f>
        <v>31.375653274457477</v>
      </c>
      <c r="H12" s="13">
        <f>'Table 2'!H12/'Table 1'!H$37*100</f>
        <v>34.618165173592217</v>
      </c>
      <c r="I12" s="13">
        <f>'Table 2'!I12/'Table 1'!I$37*100</f>
        <v>37.323991661209881</v>
      </c>
      <c r="J12" s="13">
        <f>'Table 2'!J12/'Table 1'!J$37*100</f>
        <v>38.796699867135018</v>
      </c>
      <c r="K12" s="13">
        <f>'Table 2'!K12/'Table 1'!K$37*100</f>
        <v>41.239854005201934</v>
      </c>
      <c r="L12" s="13">
        <f>'Table 2'!L12/'Table 1'!L$37*100</f>
        <v>38.025402586164972</v>
      </c>
      <c r="M12" s="13">
        <f>'Table 2'!M12/'Table 1'!M$37*100</f>
        <v>26.911381534407674</v>
      </c>
      <c r="N12" s="13">
        <f>'Table 2'!N12/'Table 1'!N$37*100</f>
        <v>26.847993119867258</v>
      </c>
      <c r="O12" s="13">
        <f>'Table 2'!O12/'Table 1'!O$37*100</f>
        <v>24.834975913581513</v>
      </c>
      <c r="P12" s="13">
        <f>'Table 2'!P12/'Table 1'!P$37*100</f>
        <v>21.292659218978617</v>
      </c>
    </row>
    <row r="13" spans="2:17">
      <c r="B13" s="15" t="s">
        <v>24</v>
      </c>
      <c r="C13" s="13">
        <f>'Table 2'!C13/'Table 1'!C$37*100</f>
        <v>22.54805546921488</v>
      </c>
      <c r="D13" s="13">
        <f>'Table 2'!D13/'Table 1'!D$37*100</f>
        <v>22.49307220057619</v>
      </c>
      <c r="E13" s="13">
        <f>'Table 2'!E13/'Table 1'!E$37*100</f>
        <v>31.154174182215836</v>
      </c>
      <c r="F13" s="13">
        <f>'Table 2'!F13/'Table 1'!F$37*100</f>
        <v>19.43256202030339</v>
      </c>
      <c r="G13" s="13">
        <f>'Table 2'!G13/'Table 1'!G$37*100</f>
        <v>27.213445132666319</v>
      </c>
      <c r="H13" s="13">
        <f>'Table 2'!H13/'Table 1'!H$37*100</f>
        <v>40.675258931880613</v>
      </c>
      <c r="I13" s="13">
        <f>'Table 2'!I13/'Table 1'!I$37*100</f>
        <v>46.93917321816172</v>
      </c>
      <c r="J13" s="13">
        <f>'Table 2'!J13/'Table 1'!J$37*100</f>
        <v>41.287460099464511</v>
      </c>
      <c r="K13" s="13">
        <f>'Table 2'!K13/'Table 1'!K$37*100</f>
        <v>39.06670224740261</v>
      </c>
      <c r="L13" s="13">
        <f>'Table 2'!L13/'Table 1'!L$37*100</f>
        <v>21.534961809948971</v>
      </c>
      <c r="M13" s="13">
        <f>'Table 2'!M13/'Table 1'!M$37*100</f>
        <v>12.023332533197671</v>
      </c>
      <c r="N13" s="13">
        <f>'Table 2'!N13/'Table 1'!N$37*100</f>
        <v>17.215456240202403</v>
      </c>
      <c r="O13" s="13">
        <f>'Table 2'!O13/'Table 1'!O$37*100</f>
        <v>11.951665793352733</v>
      </c>
      <c r="P13" s="13">
        <f>'Table 2'!P13/'Table 1'!P$37*100</f>
        <v>12.596950223952561</v>
      </c>
    </row>
    <row r="14" spans="2:17">
      <c r="B14" s="16" t="s">
        <v>25</v>
      </c>
      <c r="C14" s="13">
        <f>'Table 2'!C14/'Table 1'!C$37*100</f>
        <v>0</v>
      </c>
      <c r="D14" s="13">
        <f>'Table 2'!D14/'Table 1'!D$37*100</f>
        <v>0</v>
      </c>
      <c r="E14" s="13">
        <f>'Table 2'!E14/'Table 1'!E$37*100</f>
        <v>0</v>
      </c>
      <c r="F14" s="13">
        <f>'Table 2'!F14/'Table 1'!F$37*100</f>
        <v>0</v>
      </c>
      <c r="G14" s="13">
        <f>'Table 2'!G14/'Table 1'!G$37*100</f>
        <v>7.2895008118954063</v>
      </c>
      <c r="H14" s="13">
        <f>'Table 2'!H14/'Table 1'!H$37*100</f>
        <v>9.7308099074522278</v>
      </c>
      <c r="I14" s="13">
        <f>'Table 2'!I14/'Table 1'!I$37*100</f>
        <v>0</v>
      </c>
      <c r="J14" s="13">
        <f>'Table 2'!J14/'Table 1'!J$37*100</f>
        <v>0</v>
      </c>
      <c r="K14" s="13">
        <f>'Table 2'!K14/'Table 1'!K$37*100</f>
        <v>0</v>
      </c>
      <c r="L14" s="13">
        <f>'Table 2'!L14/'Table 1'!L$37*100</f>
        <v>0</v>
      </c>
      <c r="M14" s="13">
        <f>'Table 2'!M14/'Table 1'!M$37*100</f>
        <v>0</v>
      </c>
      <c r="N14" s="13">
        <f>'Table 2'!N14/'Table 1'!N$37*100</f>
        <v>0</v>
      </c>
      <c r="O14" s="13">
        <f>'Table 2'!O14/'Table 1'!O$37*100</f>
        <v>0</v>
      </c>
      <c r="P14" s="13">
        <f>'Table 2'!P14/'Table 1'!P$37*100</f>
        <v>0</v>
      </c>
    </row>
    <row r="15" spans="2:17">
      <c r="B15" s="16" t="s">
        <v>26</v>
      </c>
      <c r="C15" s="13">
        <f>'Table 2'!C15/'Table 1'!C$37*100</f>
        <v>22.54805546921488</v>
      </c>
      <c r="D15" s="13">
        <f>'Table 2'!D15/'Table 1'!D$37*100</f>
        <v>22.49307220057619</v>
      </c>
      <c r="E15" s="13">
        <f>'Table 2'!E15/'Table 1'!E$37*100</f>
        <v>31.154174182215836</v>
      </c>
      <c r="F15" s="13">
        <f>'Table 2'!F15/'Table 1'!F$37*100</f>
        <v>19.43256202030339</v>
      </c>
      <c r="G15" s="13">
        <f>'Table 2'!G15/'Table 1'!G$37*100</f>
        <v>19.923944320770907</v>
      </c>
      <c r="H15" s="13">
        <f>'Table 2'!H15/'Table 1'!H$37*100</f>
        <v>30.944449024428383</v>
      </c>
      <c r="I15" s="13">
        <f>'Table 2'!I15/'Table 1'!I$37*100</f>
        <v>0</v>
      </c>
      <c r="J15" s="13">
        <f>'Table 2'!J15/'Table 1'!J$37*100</f>
        <v>0</v>
      </c>
      <c r="K15" s="13">
        <f>'Table 2'!K15/'Table 1'!K$37*100</f>
        <v>0</v>
      </c>
      <c r="L15" s="13">
        <f>'Table 2'!L15/'Table 1'!L$37*100</f>
        <v>0</v>
      </c>
      <c r="M15" s="13">
        <f>'Table 2'!M15/'Table 1'!M$37*100</f>
        <v>0</v>
      </c>
      <c r="N15" s="13">
        <f>'Table 2'!N15/'Table 1'!N$37*100</f>
        <v>0</v>
      </c>
      <c r="O15" s="13">
        <f>'Table 2'!O15/'Table 1'!O$37*100</f>
        <v>0</v>
      </c>
      <c r="P15" s="13">
        <f>'Table 2'!P15/'Table 1'!P$37*100</f>
        <v>0</v>
      </c>
    </row>
    <row r="16" spans="2:17">
      <c r="B16" s="15" t="s">
        <v>55</v>
      </c>
      <c r="C16" s="13">
        <f>'Table 2'!C16/'Table 1'!C$37*100</f>
        <v>3.8995992422692236</v>
      </c>
      <c r="D16" s="13">
        <f>'Table 2'!D16/'Table 1'!D$37*100</f>
        <v>3.5095960963229795</v>
      </c>
      <c r="E16" s="13">
        <f>'Table 2'!E16/'Table 1'!E$37*100</f>
        <v>7.0882041006477907</v>
      </c>
      <c r="F16" s="13">
        <f>'Table 2'!F16/'Table 1'!F$37*100</f>
        <v>5.2287978555328474</v>
      </c>
      <c r="G16" s="13">
        <f>'Table 2'!G16/'Table 1'!G$37*100</f>
        <v>3.9358363996099972</v>
      </c>
      <c r="H16" s="13">
        <f>'Table 2'!H16/'Table 1'!H$37*100</f>
        <v>3.7329059904500443</v>
      </c>
      <c r="I16" s="13">
        <f>'Table 2'!I16/'Table 1'!I$37*100</f>
        <v>3.8120429892583907</v>
      </c>
      <c r="J16" s="13">
        <f>'Table 2'!J16/'Table 1'!J$37*100</f>
        <v>3.3310976926295961</v>
      </c>
      <c r="K16" s="13">
        <f>'Table 2'!K16/'Table 1'!K$37*100</f>
        <v>4.6027041546483609</v>
      </c>
      <c r="L16" s="13">
        <f>'Table 2'!L16/'Table 1'!L$37*100</f>
        <v>6.7980665774546738</v>
      </c>
      <c r="M16" s="13">
        <f>'Table 2'!M16/'Table 1'!M$37*100</f>
        <v>9.0622906963886951</v>
      </c>
      <c r="N16" s="13">
        <f>'Table 2'!N16/'Table 1'!N$37*100</f>
        <v>8.0553961263104021</v>
      </c>
      <c r="O16" s="13">
        <f>'Table 2'!O16/'Table 1'!O$37*100</f>
        <v>11.82689199957469</v>
      </c>
      <c r="P16" s="13">
        <f>'Table 2'!P16/'Table 1'!P$37*100</f>
        <v>12.518098098384463</v>
      </c>
    </row>
    <row r="17" spans="2:16">
      <c r="B17" s="15" t="s">
        <v>27</v>
      </c>
      <c r="C17" s="13">
        <f>'Table 2'!C17/'Table 1'!C$37*100</f>
        <v>13.11219703094992</v>
      </c>
      <c r="D17" s="13">
        <f>'Table 2'!D17/'Table 1'!D$37*100</f>
        <v>40.256230989956073</v>
      </c>
      <c r="E17" s="13">
        <f>'Table 2'!E17/'Table 1'!E$37*100</f>
        <v>80.987718636662279</v>
      </c>
      <c r="F17" s="13">
        <f>'Table 2'!F17/'Table 1'!F$37*100</f>
        <v>31.203935194627793</v>
      </c>
      <c r="G17" s="13">
        <f>'Table 2'!G17/'Table 1'!G$37*100</f>
        <v>32.450992096729166</v>
      </c>
      <c r="H17" s="13">
        <f>'Table 2'!H17/'Table 1'!H$37*100</f>
        <v>36.528024052427135</v>
      </c>
      <c r="I17" s="13">
        <f>'Table 2'!I17/'Table 1'!I$37*100</f>
        <v>27.205605948980821</v>
      </c>
      <c r="J17" s="13">
        <f>'Table 2'!J17/'Table 1'!J$37*100</f>
        <v>32.10089098346382</v>
      </c>
      <c r="K17" s="13">
        <f>'Table 2'!K17/'Table 1'!K$37*100</f>
        <v>29.71745943327312</v>
      </c>
      <c r="L17" s="13">
        <f>'Table 2'!L17/'Table 1'!L$37*100</f>
        <v>16.739384059334064</v>
      </c>
      <c r="M17" s="13">
        <f>'Table 2'!M17/'Table 1'!M$37*100</f>
        <v>9.857938242649011</v>
      </c>
      <c r="N17" s="13">
        <f>'Table 2'!N17/'Table 1'!N$37*100</f>
        <v>11.312823969209157</v>
      </c>
      <c r="O17" s="13">
        <f>'Table 2'!O17/'Table 1'!O$37*100</f>
        <v>7.5047277831033101</v>
      </c>
      <c r="P17" s="13">
        <f>'Table 2'!P17/'Table 1'!P$37*100</f>
        <v>7.7572394349860785</v>
      </c>
    </row>
    <row r="18" spans="2:16">
      <c r="B18" s="16" t="s">
        <v>58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</row>
    <row r="19" spans="2:16">
      <c r="B19" s="16" t="s">
        <v>20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</row>
    <row r="20" spans="2:16" ht="15" customHeight="1">
      <c r="B20" s="8" t="s">
        <v>28</v>
      </c>
      <c r="C20" s="13">
        <f>'Table 2'!C20/'Table 1'!C$37*100</f>
        <v>31.873762570330356</v>
      </c>
      <c r="D20" s="13">
        <f>'Table 2'!D20/'Table 1'!D$37*100</f>
        <v>34.750128700686624</v>
      </c>
      <c r="E20" s="13">
        <f>'Table 2'!E20/'Table 1'!E$37*100</f>
        <v>51.582667176861172</v>
      </c>
      <c r="F20" s="13">
        <f>'Table 2'!F20/'Table 1'!F$37*100</f>
        <v>37.68256845475063</v>
      </c>
      <c r="G20" s="13">
        <f>'Table 2'!G20/'Table 1'!G$37*100</f>
        <v>32.236440845234597</v>
      </c>
      <c r="H20" s="13">
        <f>'Table 2'!H20/'Table 1'!H$37*100</f>
        <v>33.394908453677303</v>
      </c>
      <c r="I20" s="13">
        <f>'Table 2'!I20/'Table 1'!I$37*100</f>
        <v>41.432888900344047</v>
      </c>
      <c r="J20" s="13">
        <f>'Table 2'!J20/'Table 1'!J$37*100</f>
        <v>46.353014310153519</v>
      </c>
      <c r="K20" s="13">
        <f>'Table 2'!K20/'Table 1'!K$37*100</f>
        <v>48.634823655842816</v>
      </c>
      <c r="L20" s="13">
        <f>'Table 2'!L20/'Table 1'!L$37*100</f>
        <v>20.139785168298314</v>
      </c>
      <c r="M20" s="13">
        <f>'Table 2'!M20/'Table 1'!M$37*100</f>
        <v>12.425972574767661</v>
      </c>
      <c r="N20" s="13">
        <f>'Table 2'!N20/'Table 1'!N$37*100</f>
        <v>16.551659657303219</v>
      </c>
      <c r="O20" s="13">
        <f>'Table 2'!O20/'Table 1'!O$37*100</f>
        <v>14.119402503923254</v>
      </c>
      <c r="P20" s="13">
        <f>'Table 2'!P20/'Table 1'!P$37*100</f>
        <v>12.135471390709764</v>
      </c>
    </row>
    <row r="21" spans="2:16" ht="15" customHeight="1">
      <c r="B21" s="2"/>
      <c r="C21" s="13">
        <f>'Table 2'!C21/'Table 1'!C$37*100</f>
        <v>0</v>
      </c>
      <c r="D21" s="13">
        <f>'Table 2'!D21/'Table 1'!D$37*100</f>
        <v>0</v>
      </c>
      <c r="E21" s="13">
        <f>'Table 2'!E21/'Table 1'!E$37*100</f>
        <v>0</v>
      </c>
      <c r="F21" s="13">
        <f>'Table 2'!F21/'Table 1'!F$37*100</f>
        <v>0</v>
      </c>
      <c r="G21" s="13">
        <f>'Table 2'!G21/'Table 1'!G$37*100</f>
        <v>0</v>
      </c>
      <c r="H21" s="13">
        <f>'Table 2'!H21/'Table 1'!H$37*100</f>
        <v>0</v>
      </c>
      <c r="I21" s="13">
        <f>'Table 2'!I21/'Table 1'!I$37*100</f>
        <v>0</v>
      </c>
      <c r="J21" s="13">
        <f>'Table 2'!J21/'Table 1'!J$37*100</f>
        <v>0</v>
      </c>
      <c r="K21" s="13">
        <f>'Table 2'!K21/'Table 1'!K$37*100</f>
        <v>0</v>
      </c>
      <c r="L21" s="13">
        <f>'Table 2'!L21/'Table 1'!L$37*100</f>
        <v>0</v>
      </c>
      <c r="M21" s="13">
        <f>'Table 2'!M21/'Table 1'!M$37*100</f>
        <v>0</v>
      </c>
      <c r="N21" s="13">
        <f>'Table 2'!N21/'Table 1'!N$37*100</f>
        <v>0</v>
      </c>
      <c r="O21" s="13">
        <f>'Table 2'!O21/'Table 1'!O$37*100</f>
        <v>0</v>
      </c>
      <c r="P21" s="13">
        <f>'Table 2'!P21/'Table 1'!P$37*100</f>
        <v>0</v>
      </c>
    </row>
    <row r="22" spans="2:16" ht="15" customHeight="1">
      <c r="B22" s="2" t="s">
        <v>29</v>
      </c>
      <c r="C22" s="13">
        <f>'Table 2'!C22/'Table 1'!C$37*100</f>
        <v>60.875111451784257</v>
      </c>
      <c r="D22" s="13">
        <f>'Table 2'!D22/'Table 1'!D$37*100</f>
        <v>48.869266164925854</v>
      </c>
      <c r="E22" s="13">
        <f>'Table 2'!E22/'Table 1'!E$37*100</f>
        <v>35.323324293905863</v>
      </c>
      <c r="F22" s="13">
        <f>'Table 2'!F22/'Table 1'!F$37*100</f>
        <v>15.351922991183011</v>
      </c>
      <c r="G22" s="13">
        <f>'Table 2'!G22/'Table 1'!G$37*100</f>
        <v>49.888266461317379</v>
      </c>
      <c r="H22" s="13">
        <f>'Table 2'!H22/'Table 1'!H$37*100</f>
        <v>72.886370559833807</v>
      </c>
      <c r="I22" s="13">
        <f>'Table 2'!I22/'Table 1'!I$37*100</f>
        <v>67.679148797897042</v>
      </c>
      <c r="J22" s="13">
        <f>'Table 2'!J22/'Table 1'!J$37*100</f>
        <v>47.45889840790845</v>
      </c>
      <c r="K22" s="13">
        <f>'Table 2'!K22/'Table 1'!K$37*100</f>
        <v>23.03540863267289</v>
      </c>
      <c r="L22" s="13">
        <f>'Table 2'!L22/'Table 1'!L$37*100</f>
        <v>9.0029927993574752</v>
      </c>
      <c r="M22" s="13">
        <f>'Table 2'!M22/'Table 1'!M$37*100</f>
        <v>-1.9881556119628225</v>
      </c>
      <c r="N22" s="13">
        <f>'Table 2'!N22/'Table 1'!N$37*100</f>
        <v>-2.4106296957917683</v>
      </c>
      <c r="O22" s="13">
        <f>'Table 2'!O22/'Table 1'!O$37*100</f>
        <v>-1.9880624475301385</v>
      </c>
      <c r="P22" s="13">
        <f>'Table 2'!P22/'Table 1'!P$37*100</f>
        <v>2.7675803416605933</v>
      </c>
    </row>
    <row r="23" spans="2:16" ht="15" customHeight="1">
      <c r="B23" s="2" t="s">
        <v>30</v>
      </c>
      <c r="C23" s="13">
        <f>'Table 2'!C23/'Table 1'!C$37*100</f>
        <v>29.001348881453897</v>
      </c>
      <c r="D23" s="13">
        <f>'Table 2'!D23/'Table 1'!D$37*100</f>
        <v>14.119137464239238</v>
      </c>
      <c r="E23" s="13">
        <f>'Table 2'!E23/'Table 1'!E$37*100</f>
        <v>-16.259342882955309</v>
      </c>
      <c r="F23" s="13">
        <f>'Table 2'!F23/'Table 1'!F$37*100</f>
        <v>-22.330645463567627</v>
      </c>
      <c r="G23" s="13">
        <f>'Table 2'!G23/'Table 1'!G$37*100</f>
        <v>17.651825616082771</v>
      </c>
      <c r="H23" s="13">
        <f>'Table 2'!H23/'Table 1'!H$37*100</f>
        <v>39.491462106156504</v>
      </c>
      <c r="I23" s="13">
        <f>'Table 2'!I23/'Table 1'!I$37*100</f>
        <v>26.246259897553021</v>
      </c>
      <c r="J23" s="13">
        <f>'Table 2'!J23/'Table 1'!J$37*100</f>
        <v>1.1058840977549194</v>
      </c>
      <c r="K23" s="13">
        <f>'Table 2'!K23/'Table 1'!K$37*100</f>
        <v>-25.599415023169925</v>
      </c>
      <c r="L23" s="13">
        <f>'Table 2'!L23/'Table 1'!L$37*100</f>
        <v>-11.136792368940846</v>
      </c>
      <c r="M23" s="13">
        <f>'Table 2'!M23/'Table 1'!M$37*100</f>
        <v>-14.414128186730485</v>
      </c>
      <c r="N23" s="13">
        <f>'Table 2'!N23/'Table 1'!N$37*100</f>
        <v>-18.962289353094992</v>
      </c>
      <c r="O23" s="13">
        <f>'Table 2'!O23/'Table 1'!O$37*100</f>
        <v>-16.107464951453387</v>
      </c>
      <c r="P23" s="13">
        <f>'Table 2'!P23/'Table 1'!P$37*100</f>
        <v>-9.3678910490491738</v>
      </c>
    </row>
    <row r="24" spans="2:16" ht="15" customHeight="1">
      <c r="B24" s="2"/>
      <c r="C24" s="13">
        <f>'Table 2'!C24/'Table 1'!C$37*100</f>
        <v>0</v>
      </c>
      <c r="D24" s="13">
        <f>'Table 2'!D24/'Table 1'!D$37*100</f>
        <v>0</v>
      </c>
      <c r="E24" s="13">
        <f>'Table 2'!E24/'Table 1'!E$37*100</f>
        <v>0</v>
      </c>
      <c r="F24" s="13">
        <f>'Table 2'!F24/'Table 1'!F$37*100</f>
        <v>0</v>
      </c>
      <c r="G24" s="13">
        <f>'Table 2'!G24/'Table 1'!G$37*100</f>
        <v>0</v>
      </c>
      <c r="H24" s="13">
        <f>'Table 2'!H24/'Table 1'!H$37*100</f>
        <v>0</v>
      </c>
      <c r="I24" s="13">
        <f>'Table 2'!I24/'Table 1'!I$37*100</f>
        <v>0</v>
      </c>
      <c r="J24" s="13">
        <f>'Table 2'!J24/'Table 1'!J$37*100</f>
        <v>0</v>
      </c>
      <c r="K24" s="13">
        <f>'Table 2'!K24/'Table 1'!K$37*100</f>
        <v>0</v>
      </c>
      <c r="L24" s="13">
        <f>'Table 2'!L24/'Table 1'!L$37*100</f>
        <v>0</v>
      </c>
      <c r="M24" s="13">
        <f>'Table 2'!M24/'Table 1'!M$37*100</f>
        <v>0</v>
      </c>
      <c r="N24" s="13">
        <f>'Table 2'!N24/'Table 1'!N$37*100</f>
        <v>0</v>
      </c>
      <c r="O24" s="13">
        <f>'Table 2'!O24/'Table 1'!O$37*100</f>
        <v>0</v>
      </c>
      <c r="P24" s="13">
        <f>'Table 2'!P24/'Table 1'!P$37*100</f>
        <v>0</v>
      </c>
    </row>
    <row r="25" spans="2:16" ht="15" customHeight="1">
      <c r="B25" s="2" t="s">
        <v>31</v>
      </c>
      <c r="C25" s="13">
        <f>'Table 2'!C25/'Table 1'!C$37*100</f>
        <v>-19.433340556094851</v>
      </c>
      <c r="D25" s="13">
        <f>'Table 2'!D25/'Table 1'!D$37*100</f>
        <v>-13.03101626826882</v>
      </c>
      <c r="E25" s="13">
        <f>'Table 2'!E25/'Table 1'!E$37*100</f>
        <v>-4.0823698379842215</v>
      </c>
      <c r="F25" s="13">
        <f>'Table 2'!F25/'Table 1'!F$37*100</f>
        <v>-3.8211974435446128</v>
      </c>
      <c r="G25" s="13">
        <f>'Table 2'!G25/'Table 1'!G$37*100</f>
        <v>-5.4685281284255274E-2</v>
      </c>
      <c r="H25" s="13">
        <f>'Table 2'!H25/'Table 1'!H$37*100</f>
        <v>5.9860659487449448</v>
      </c>
      <c r="I25" s="13">
        <f>'Table 2'!I25/'Table 1'!I$37*100</f>
        <v>10.458682047452509</v>
      </c>
      <c r="J25" s="13">
        <f>'Table 2'!J25/'Table 1'!J$37*100</f>
        <v>10.873966736283295</v>
      </c>
      <c r="K25" s="13">
        <f>'Table 2'!K25/'Table 1'!K$37*100</f>
        <v>16.121971889515592</v>
      </c>
      <c r="L25" s="13">
        <f>'Table 2'!L25/'Table 1'!L$37*100</f>
        <v>3.7669769324567746</v>
      </c>
      <c r="M25" s="13">
        <f>'Table 2'!M25/'Table 1'!M$37*100</f>
        <v>0.42961114483305257</v>
      </c>
      <c r="N25" s="13">
        <f>'Table 2'!N25/'Table 1'!N$37*100</f>
        <v>0</v>
      </c>
      <c r="O25" s="13">
        <f>'Table 2'!O25/'Table 1'!O$37*100</f>
        <v>-0.92166242337380477</v>
      </c>
      <c r="P25" s="13">
        <f>'Table 2'!P25/'Table 1'!P$37*100</f>
        <v>0</v>
      </c>
    </row>
    <row r="26" spans="2:16">
      <c r="B26" s="8" t="s">
        <v>32</v>
      </c>
      <c r="C26" s="13">
        <f>'Table 2'!C26/'Table 1'!C$37*100</f>
        <v>-21.59177594072063</v>
      </c>
      <c r="D26" s="13">
        <f>'Table 2'!D26/'Table 1'!D$37*100</f>
        <v>-14.533807620575983</v>
      </c>
      <c r="E26" s="13">
        <f>'Table 2'!E26/'Table 1'!E$37*100</f>
        <v>-4.7868238490947563</v>
      </c>
      <c r="F26" s="13">
        <f>'Table 2'!F26/'Table 1'!F$37*100</f>
        <v>-1.9739688899085679</v>
      </c>
      <c r="G26" s="13">
        <f>'Table 2'!G26/'Table 1'!G$37*100</f>
        <v>-5.4685281284255274E-2</v>
      </c>
      <c r="H26" s="13">
        <f>'Table 2'!H26/'Table 1'!H$37*100</f>
        <v>5.9860659487449448</v>
      </c>
      <c r="I26" s="13">
        <f>'Table 2'!I26/'Table 1'!I$37*100</f>
        <v>10.458682047452509</v>
      </c>
      <c r="J26" s="13">
        <f>'Table 2'!J26/'Table 1'!J$37*100</f>
        <v>10.873966736283295</v>
      </c>
      <c r="K26" s="13">
        <f>'Table 2'!K26/'Table 1'!K$37*100</f>
        <v>16.121971889515592</v>
      </c>
      <c r="L26" s="13">
        <f>'Table 2'!L26/'Table 1'!L$37*100</f>
        <v>3.7669769324567746</v>
      </c>
      <c r="M26" s="13">
        <f>'Table 2'!M26/'Table 1'!M$37*100</f>
        <v>0.42961114483305257</v>
      </c>
      <c r="N26" s="13">
        <f>'Table 2'!N26/'Table 1'!N$37*100</f>
        <v>0</v>
      </c>
      <c r="O26" s="13">
        <f>'Table 2'!O26/'Table 1'!O$37*100</f>
        <v>-0.92166242337380477</v>
      </c>
      <c r="P26" s="13">
        <f>'Table 2'!P26/'Table 1'!P$37*100</f>
        <v>0</v>
      </c>
    </row>
    <row r="27" spans="2:16">
      <c r="B27" s="8" t="s">
        <v>33</v>
      </c>
      <c r="C27" s="13">
        <f>'Table 2'!C27/'Table 1'!C$37*100</f>
        <v>2.1584353846257804</v>
      </c>
      <c r="D27" s="13">
        <f>'Table 2'!D27/'Table 1'!D$37*100</f>
        <v>1.5027913523071645</v>
      </c>
      <c r="E27" s="13">
        <f>'Table 2'!E27/'Table 1'!E$37*100</f>
        <v>0.70445401111053485</v>
      </c>
      <c r="F27" s="13">
        <f>'Table 2'!F27/'Table 1'!F$37*100</f>
        <v>-1.8472285536360451</v>
      </c>
      <c r="G27" s="13">
        <f>'Table 2'!G27/'Table 1'!G$37*100</f>
        <v>0</v>
      </c>
      <c r="H27" s="13">
        <f>'Table 2'!H27/'Table 1'!H$37*100</f>
        <v>0</v>
      </c>
      <c r="I27" s="13">
        <f>'Table 2'!I27/'Table 1'!I$37*100</f>
        <v>0</v>
      </c>
      <c r="J27" s="13">
        <f>'Table 2'!J27/'Table 1'!J$37*100</f>
        <v>0</v>
      </c>
      <c r="K27" s="13">
        <f>'Table 2'!K27/'Table 1'!K$37*100</f>
        <v>0</v>
      </c>
      <c r="L27" s="13">
        <f>'Table 2'!L27/'Table 1'!L$37*100</f>
        <v>0</v>
      </c>
      <c r="M27" s="13">
        <f>'Table 2'!M27/'Table 1'!M$37*100</f>
        <v>0</v>
      </c>
      <c r="N27" s="13">
        <f>'Table 2'!N27/'Table 1'!N$37*100</f>
        <v>0</v>
      </c>
      <c r="O27" s="13">
        <f>'Table 2'!O27/'Table 1'!O$37*100</f>
        <v>0</v>
      </c>
      <c r="P27" s="13">
        <f>'Table 2'!P27/'Table 1'!P$37*100</f>
        <v>0</v>
      </c>
    </row>
    <row r="28" spans="2:16">
      <c r="B28" s="2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</row>
    <row r="29" spans="2:16">
      <c r="B29" s="2" t="s">
        <v>34</v>
      </c>
      <c r="C29" s="13">
        <f>'Table 2'!C29/'Table 1'!C$37*100</f>
        <v>9.5680083253590471</v>
      </c>
      <c r="D29" s="13">
        <f>'Table 2'!D29/'Table 1'!D$37*100</f>
        <v>1.0881211959704162</v>
      </c>
      <c r="E29" s="13">
        <f>'Table 2'!E29/'Table 1'!E$37*100</f>
        <v>-20.34171272093953</v>
      </c>
      <c r="F29" s="13">
        <f>'Table 2'!F29/'Table 1'!F$37*100</f>
        <v>-26.15184290711224</v>
      </c>
      <c r="G29" s="13">
        <f>'Table 2'!G29/'Table 1'!G$37*100</f>
        <v>17.597140334798517</v>
      </c>
      <c r="H29" s="13">
        <f>'Table 2'!H29/'Table 1'!H$37*100</f>
        <v>45.477528054901448</v>
      </c>
      <c r="I29" s="13">
        <f>'Table 2'!I29/'Table 1'!I$37*100</f>
        <v>36.70494194500553</v>
      </c>
      <c r="J29" s="13">
        <f>'Table 2'!J29/'Table 1'!J$37*100</f>
        <v>11.979850834038213</v>
      </c>
      <c r="K29" s="13">
        <f>'Table 2'!K29/'Table 1'!K$37*100</f>
        <v>-9.4774431336543312</v>
      </c>
      <c r="L29" s="13">
        <f>'Table 2'!L29/'Table 1'!L$37*100</f>
        <v>-7.3698154364840711</v>
      </c>
      <c r="M29" s="13">
        <f>'Table 2'!M29/'Table 1'!M$37*100</f>
        <v>-13.984517041897432</v>
      </c>
      <c r="N29" s="13">
        <f>'Table 2'!N29/'Table 1'!N$37*100</f>
        <v>-18.962289353094992</v>
      </c>
      <c r="O29" s="13">
        <f>'Table 2'!O29/'Table 1'!O$37*100</f>
        <v>-17.029127374827191</v>
      </c>
      <c r="P29" s="13">
        <f>'Table 2'!P29/'Table 1'!P$37*100</f>
        <v>-9.3678910490491738</v>
      </c>
    </row>
    <row r="30" spans="2:16">
      <c r="B30" s="2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</row>
    <row r="31" spans="2:16">
      <c r="B31" s="2" t="s">
        <v>35</v>
      </c>
      <c r="C31" s="13">
        <f>'Table 2'!C31/'Table 1'!C$37*100</f>
        <v>-9.5680083253590471</v>
      </c>
      <c r="D31" s="13">
        <f>'Table 2'!D31/'Table 1'!D$37*100</f>
        <v>-1.0881211959704162</v>
      </c>
      <c r="E31" s="13">
        <f>'Table 2'!E31/'Table 1'!E$37*100</f>
        <v>20.34171272093953</v>
      </c>
      <c r="F31" s="13">
        <f>'Table 2'!F31/'Table 1'!F$37*100</f>
        <v>26.15184290711224</v>
      </c>
      <c r="G31" s="13">
        <f>'Table 2'!G31/'Table 1'!G$37*100</f>
        <v>-17.597140334798471</v>
      </c>
      <c r="H31" s="13">
        <f>'Table 2'!H31/'Table 1'!H$37*100</f>
        <v>-45.485420033739601</v>
      </c>
      <c r="I31" s="13">
        <f>'Table 2'!I31/'Table 1'!I$37*100</f>
        <v>-36.694081423668614</v>
      </c>
      <c r="J31" s="13">
        <f>'Table 2'!J31/'Table 1'!J$37*100</f>
        <v>-11.956321385149824</v>
      </c>
      <c r="K31" s="13">
        <f>'Table 2'!K31/'Table 1'!K$37*100</f>
        <v>9.4805699707159192</v>
      </c>
      <c r="L31" s="13">
        <f>'Table 2'!L31/'Table 1'!L$37*100</f>
        <v>7.3670797960102368</v>
      </c>
      <c r="M31" s="13">
        <f>'Table 2'!M31/'Table 1'!M$37*100</f>
        <v>13.984517041897432</v>
      </c>
      <c r="N31" s="13">
        <f>'Table 2'!N31/'Table 1'!N$37*100</f>
        <v>13.966346650222187</v>
      </c>
      <c r="O31" s="13">
        <f>'Table 2'!O31/'Table 1'!O$37*100</f>
        <v>0.60889611363684626</v>
      </c>
      <c r="P31" s="13">
        <f>'Table 2'!P31/'Table 1'!P$37*100</f>
        <v>9.3691837068453729</v>
      </c>
    </row>
    <row r="32" spans="2:16">
      <c r="B32" s="2" t="s">
        <v>36</v>
      </c>
      <c r="C32" s="13">
        <f>'Table 2'!C32/'Table 1'!C$37*100</f>
        <v>-23.822177669167925</v>
      </c>
      <c r="D32" s="13">
        <f>'Table 2'!D32/'Table 1'!D$37*100</f>
        <v>-4.0524764339924984</v>
      </c>
      <c r="E32" s="13">
        <f>'Table 2'!E32/'Table 1'!E$37*100</f>
        <v>7.7101301544119689</v>
      </c>
      <c r="F32" s="13">
        <f>'Table 2'!F32/'Table 1'!F$37*100</f>
        <v>21.314422628871377</v>
      </c>
      <c r="G32" s="13">
        <f>'Table 2'!G32/'Table 1'!G$37*100</f>
        <v>-17.742724693227053</v>
      </c>
      <c r="H32" s="13">
        <f>'Table 2'!H32/'Table 1'!H$37*100</f>
        <v>-47.489982658632442</v>
      </c>
      <c r="I32" s="13">
        <f>'Table 2'!I32/'Table 1'!I$37*100</f>
        <v>-44.582440088050411</v>
      </c>
      <c r="J32" s="13">
        <f>'Table 2'!J32/'Table 1'!J$37*100</f>
        <v>-18.114314294228954</v>
      </c>
      <c r="K32" s="13">
        <f>'Table 2'!K32/'Table 1'!K$37*100</f>
        <v>-4.2024690107658955</v>
      </c>
      <c r="L32" s="13">
        <f>'Table 2'!L32/'Table 1'!L$37*100</f>
        <v>-0.62099038755823377</v>
      </c>
      <c r="M32" s="13">
        <f>'Table 2'!M32/'Table 1'!M$37*100</f>
        <v>-24.51865937349892</v>
      </c>
      <c r="N32" s="13">
        <f>'Table 2'!N32/'Table 1'!N$37*100</f>
        <v>-2.4988031767282575</v>
      </c>
      <c r="O32" s="13">
        <f>'Table 2'!O32/'Table 1'!O$37*100</f>
        <v>-8.2117792811788828</v>
      </c>
      <c r="P32" s="13">
        <f>'Table 2'!P32/'Table 1'!P$37*100</f>
        <v>2.0669598161211029</v>
      </c>
    </row>
    <row r="33" spans="2:16">
      <c r="B33" s="2" t="s">
        <v>37</v>
      </c>
      <c r="C33" s="13">
        <f>'Table 2'!C33/'Table 1'!C$37*100</f>
        <v>14.254169343808876</v>
      </c>
      <c r="D33" s="13">
        <f>'Table 2'!D33/'Table 1'!D$37*100</f>
        <v>2.9643552380220819</v>
      </c>
      <c r="E33" s="13">
        <f>'Table 2'!E33/'Table 1'!E$37*100</f>
        <v>12.631582566527557</v>
      </c>
      <c r="F33" s="13">
        <f>'Table 2'!F33/'Table 1'!F$37*100</f>
        <v>4.8374202782408613</v>
      </c>
      <c r="G33" s="13">
        <f>'Table 2'!G33/'Table 1'!G$37*100</f>
        <v>0.14558435842858375</v>
      </c>
      <c r="H33" s="13">
        <f>'Table 2'!H33/'Table 1'!H$37*100</f>
        <v>2.0045626248928357</v>
      </c>
      <c r="I33" s="13">
        <f>'Table 2'!I33/'Table 1'!I$37*100</f>
        <v>7.8883586643817978</v>
      </c>
      <c r="J33" s="13">
        <f>'Table 2'!J33/'Table 1'!J$37*100</f>
        <v>6.1579929090791321</v>
      </c>
      <c r="K33" s="13">
        <f>'Table 2'!K33/'Table 1'!K$37*100</f>
        <v>13.683038981481815</v>
      </c>
      <c r="L33" s="13">
        <f>'Table 2'!L33/'Table 1'!L$37*100</f>
        <v>7.9880701835684702</v>
      </c>
      <c r="M33" s="13">
        <f>'Table 2'!M33/'Table 1'!M$37*100</f>
        <v>38.503176415396354</v>
      </c>
      <c r="N33" s="13">
        <f>'Table 2'!N33/'Table 1'!N$37*100</f>
        <v>16.465149826950444</v>
      </c>
      <c r="O33" s="13">
        <f>'Table 2'!O33/'Table 1'!O$37*100</f>
        <v>8.8206753948157282</v>
      </c>
      <c r="P33" s="13">
        <f>'Table 2'!P33/'Table 1'!P$37*100</f>
        <v>7.3022238907242718</v>
      </c>
    </row>
    <row r="34" spans="2:16">
      <c r="B34" s="2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</row>
    <row r="35" spans="2:16">
      <c r="B35" s="2" t="s">
        <v>38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</row>
    <row r="36" spans="2:16">
      <c r="B36" s="8" t="s">
        <v>39</v>
      </c>
      <c r="C36" s="13">
        <f>'Table 2'!C36/'Table 1'!C$37*100</f>
        <v>24.449744325302511</v>
      </c>
      <c r="D36" s="13">
        <f>'Table 2'!D36/'Table 1'!D$37*100</f>
        <v>26.339722554769811</v>
      </c>
      <c r="E36" s="13">
        <f>'Table 2'!E36/'Table 1'!E$37*100</f>
        <v>35.571174461875103</v>
      </c>
      <c r="F36" s="13">
        <f>'Table 2'!F36/'Table 1'!F$37*100</f>
        <v>31.45976490971179</v>
      </c>
      <c r="G36" s="13">
        <f>'Table 2'!G36/'Table 1'!G$37*100</f>
        <v>34.950666725072274</v>
      </c>
      <c r="H36" s="13">
        <f>'Table 2'!H36/'Table 1'!H$37*100</f>
        <v>37.818362592466414</v>
      </c>
      <c r="I36" s="13">
        <f>'Table 2'!I36/'Table 1'!I$37*100</f>
        <v>34.435092985589563</v>
      </c>
      <c r="J36" s="13">
        <f>'Table 2'!J36/'Table 1'!J$37*100</f>
        <v>40.964770514709279</v>
      </c>
      <c r="K36" s="13">
        <f>'Table 2'!K36/'Table 1'!K$37*100</f>
        <v>44.801321418343569</v>
      </c>
      <c r="L36" s="13">
        <f>'Table 2'!L36/'Table 1'!L$37*100</f>
        <v>40.186558560486588</v>
      </c>
      <c r="M36" s="13">
        <f>'Table 2'!M36/'Table 1'!M$37*100</f>
        <v>29.423547152624263</v>
      </c>
      <c r="N36" s="13">
        <f>'Table 2'!N36/'Table 1'!N$37*100</f>
        <v>32.813844113041377</v>
      </c>
      <c r="O36" s="13">
        <f>'Table 2'!O36/'Table 1'!O$37*100</f>
        <v>25.794902300380585</v>
      </c>
      <c r="P36" s="13">
        <f>'Table 2'!P36/'Table 1'!P$37*100</f>
        <v>25.920374129368579</v>
      </c>
    </row>
    <row r="37" spans="2:16">
      <c r="B37" s="8" t="s">
        <v>40</v>
      </c>
      <c r="C37" s="13">
        <f>'Table 2'!C37/'Table 1'!C$37*100</f>
        <v>-65.843003660013196</v>
      </c>
      <c r="D37" s="13">
        <f>'Table 2'!D37/'Table 1'!D$37*100</f>
        <v>-95.000142070121697</v>
      </c>
      <c r="E37" s="13">
        <f>'Table 2'!E37/'Table 1'!E$37*100</f>
        <v>-159.53293771517227</v>
      </c>
      <c r="F37" s="13">
        <f>'Table 2'!F37/'Table 1'!F$37*100</f>
        <v>-90.573503064957634</v>
      </c>
      <c r="G37" s="13">
        <f>'Table 2'!G37/'Table 1'!G$37*100</f>
        <v>-81.036363812119887</v>
      </c>
      <c r="H37" s="13">
        <f>'Table 2'!H37/'Table 1'!H$37*100</f>
        <v>-97.667184111658628</v>
      </c>
      <c r="I37" s="13">
        <f>'Table 2'!I37/'Table 1'!I$37*100</f>
        <v>-118.4665667431069</v>
      </c>
      <c r="J37" s="13">
        <f>'Table 2'!J37/'Table 1'!J$37*100</f>
        <v>-117.57329474550761</v>
      </c>
      <c r="K37" s="13">
        <f>'Table 2'!K37/'Table 1'!K$37*100</f>
        <v>-113.8575179233769</v>
      </c>
      <c r="L37" s="13">
        <f>'Table 2'!L37/'Table 1'!L$37*100</f>
        <v>-56.252975063259747</v>
      </c>
      <c r="M37" s="13">
        <f>'Table 2'!M37/'Table 1'!M$37*100</f>
        <v>-31.795077732397754</v>
      </c>
      <c r="N37" s="13">
        <f>'Table 2'!N37/'Table 1'!N$37*100</f>
        <v>-39.114088873540666</v>
      </c>
      <c r="O37" s="13">
        <f>'Table 2'!O37/'Table 1'!O$37*100</f>
        <v>-32.615869693580215</v>
      </c>
      <c r="P37" s="13">
        <f>'Table 2'!P37/'Table 1'!P$37*100</f>
        <v>-27.861946139258443</v>
      </c>
    </row>
    <row r="38" spans="2:16">
      <c r="B38" s="8" t="s">
        <v>41</v>
      </c>
      <c r="C38" s="13">
        <f>'Table 2'!C38/'Table 1'!C$37*100</f>
        <v>-69.742602902282414</v>
      </c>
      <c r="D38" s="13">
        <f>'Table 2'!D38/'Table 1'!D$37*100</f>
        <v>-98.509738166444677</v>
      </c>
      <c r="E38" s="13">
        <f>'Table 2'!E38/'Table 1'!E$37*100</f>
        <v>-166.62114181582007</v>
      </c>
      <c r="F38" s="13">
        <f>'Table 2'!F38/'Table 1'!F$37*100</f>
        <v>-95.802300920490481</v>
      </c>
      <c r="G38" s="13">
        <f>'Table 2'!G38/'Table 1'!G$37*100</f>
        <v>-92.261701023625278</v>
      </c>
      <c r="H38" s="13">
        <f>'Table 2'!H38/'Table 1'!H$37*100</f>
        <v>-111.13090000956089</v>
      </c>
      <c r="I38" s="13">
        <f>'Table 2'!I38/'Table 1'!I$37*100</f>
        <v>-122.27860973236531</v>
      </c>
      <c r="J38" s="13">
        <f>'Table 2'!J38/'Table 1'!J$37*100</f>
        <v>-120.90439243813722</v>
      </c>
      <c r="K38" s="13">
        <f>'Table 2'!K38/'Table 1'!K$37*100</f>
        <v>-118.46022207802527</v>
      </c>
      <c r="L38" s="13">
        <f>'Table 2'!L38/'Table 1'!L$37*100</f>
        <v>-63.051041640714423</v>
      </c>
      <c r="M38" s="13">
        <f>'Table 2'!M38/'Table 1'!M$37*100</f>
        <v>-40.857368428786437</v>
      </c>
      <c r="N38" s="13">
        <f>'Table 2'!N38/'Table 1'!N$37*100</f>
        <v>-47.169484999851058</v>
      </c>
      <c r="O38" s="13">
        <f>'Table 2'!O38/'Table 1'!O$37*100</f>
        <v>-44.442761693154907</v>
      </c>
      <c r="P38" s="13">
        <f>'Table 2'!P38/'Table 1'!P$37*100</f>
        <v>-40.380044237642906</v>
      </c>
    </row>
    <row r="39" spans="2:16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2:16">
      <c r="B40" s="2" t="str">
        <f>ToC!$B$18</f>
        <v>Source: Government of Angola Budget, IMF staff reports.</v>
      </c>
      <c r="C40" s="2"/>
      <c r="D40" s="2"/>
      <c r="E40" s="2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</row>
    <row r="41" spans="2:16" ht="18">
      <c r="B41" s="4" t="s">
        <v>44</v>
      </c>
      <c r="F41" s="13"/>
      <c r="G41" s="13"/>
      <c r="H41" s="13"/>
      <c r="I41" s="13"/>
      <c r="J41" s="13"/>
      <c r="K41" s="2"/>
      <c r="L41" s="2"/>
      <c r="M41" s="2"/>
    </row>
    <row r="42" spans="2:16">
      <c r="F42" s="13"/>
      <c r="G42" s="13"/>
      <c r="H42" s="13"/>
      <c r="I42" s="13"/>
      <c r="J42" s="13"/>
      <c r="K42" s="2"/>
      <c r="L42" s="2"/>
      <c r="M42" s="2"/>
    </row>
    <row r="43" spans="2:16">
      <c r="F43" s="13"/>
      <c r="G43" s="13"/>
      <c r="H43" s="13"/>
      <c r="I43" s="13"/>
      <c r="J43" s="13"/>
      <c r="K43" s="2"/>
      <c r="L43" s="2"/>
      <c r="M43" s="2"/>
    </row>
    <row r="44" spans="2:16">
      <c r="F44" s="13"/>
      <c r="G44" s="13"/>
      <c r="H44" s="13"/>
      <c r="I44" s="13"/>
      <c r="J44" s="13"/>
      <c r="K44" s="2"/>
      <c r="L44" s="2"/>
      <c r="M44" s="2"/>
    </row>
    <row r="45" spans="2:16">
      <c r="F45" s="13"/>
      <c r="G45" s="13"/>
      <c r="H45" s="13"/>
      <c r="I45" s="13"/>
      <c r="J45" s="13"/>
      <c r="K45" s="2"/>
      <c r="L45" s="2"/>
      <c r="M45" s="2"/>
    </row>
    <row r="46" spans="2:16">
      <c r="K46" s="2"/>
      <c r="L46" s="2"/>
      <c r="M46" s="2"/>
    </row>
    <row r="47" spans="2:16">
      <c r="K47" s="2"/>
      <c r="L47" s="2"/>
      <c r="M47" s="2"/>
    </row>
    <row r="48" spans="2:16">
      <c r="K48" s="2"/>
      <c r="L48" s="2"/>
      <c r="M48" s="2"/>
    </row>
    <row r="49" spans="11:13">
      <c r="K49" s="2"/>
      <c r="L49" s="2"/>
      <c r="M49" s="2"/>
    </row>
    <row r="50" spans="11:13">
      <c r="K50" s="2"/>
      <c r="L50" s="2"/>
      <c r="M50" s="2"/>
    </row>
    <row r="51" spans="11:13">
      <c r="K51" s="2"/>
      <c r="L51" s="2"/>
      <c r="M51" s="2"/>
    </row>
    <row r="52" spans="11:13">
      <c r="K52" s="2"/>
      <c r="L52" s="2"/>
      <c r="M52" s="2"/>
    </row>
    <row r="53" spans="11:13">
      <c r="K53" s="2"/>
      <c r="L53" s="2"/>
      <c r="M53" s="2"/>
    </row>
    <row r="54" spans="11:13">
      <c r="K54" s="2"/>
      <c r="L54" s="2"/>
      <c r="M54" s="2"/>
    </row>
    <row r="55" spans="11:13">
      <c r="K55" s="2"/>
      <c r="L55" s="2"/>
      <c r="M55" s="2"/>
    </row>
    <row r="56" spans="11:13">
      <c r="K56" s="2"/>
      <c r="L56" s="2"/>
      <c r="M56" s="2"/>
    </row>
    <row r="57" spans="11:13">
      <c r="K57" s="2"/>
      <c r="L57" s="2"/>
      <c r="M57" s="2"/>
    </row>
    <row r="58" spans="11:13">
      <c r="K58" s="2"/>
      <c r="L58" s="2"/>
      <c r="M58" s="2"/>
    </row>
    <row r="59" spans="11:13">
      <c r="K59" s="2"/>
      <c r="L59" s="2"/>
      <c r="M59" s="2"/>
    </row>
    <row r="60" spans="11:13">
      <c r="K60" s="2"/>
      <c r="L60" s="2"/>
      <c r="M60" s="2"/>
    </row>
    <row r="61" spans="11:13">
      <c r="K61" s="2"/>
      <c r="L61" s="2"/>
      <c r="M61" s="2"/>
    </row>
    <row r="62" spans="11:13">
      <c r="K62" s="2"/>
      <c r="L62" s="2"/>
      <c r="M62" s="2"/>
    </row>
    <row r="63" spans="11:13">
      <c r="K63" s="2"/>
      <c r="L63" s="2"/>
      <c r="M63" s="2"/>
    </row>
    <row r="64" spans="11:13">
      <c r="K64" s="2"/>
      <c r="L64" s="2"/>
      <c r="M64" s="2"/>
    </row>
    <row r="65" spans="11:13">
      <c r="K65" s="2"/>
      <c r="L65" s="2"/>
      <c r="M65" s="2"/>
    </row>
    <row r="66" spans="11:13">
      <c r="K66" s="2"/>
      <c r="L66" s="2"/>
      <c r="M66" s="2"/>
    </row>
    <row r="67" spans="11:13">
      <c r="K67" s="2"/>
      <c r="L67" s="2"/>
      <c r="M67" s="2"/>
    </row>
    <row r="68" spans="11:13">
      <c r="K68" s="2"/>
      <c r="L68" s="2"/>
      <c r="M68" s="2"/>
    </row>
    <row r="69" spans="11:13">
      <c r="K69" s="2"/>
      <c r="L69" s="2"/>
      <c r="M69" s="2"/>
    </row>
    <row r="70" spans="11:13">
      <c r="K70" s="2"/>
      <c r="L70" s="2"/>
      <c r="M70" s="2"/>
    </row>
    <row r="71" spans="11:13">
      <c r="K71" s="2"/>
      <c r="L71" s="2"/>
      <c r="M71" s="2"/>
    </row>
    <row r="72" spans="11:13">
      <c r="K72" s="2"/>
      <c r="L72" s="2"/>
      <c r="M72" s="2"/>
    </row>
    <row r="73" spans="11:13">
      <c r="K73" s="2"/>
      <c r="L73" s="2"/>
      <c r="M73" s="2"/>
    </row>
    <row r="74" spans="11:13">
      <c r="K74" s="2"/>
      <c r="L74" s="2"/>
      <c r="M74" s="2"/>
    </row>
    <row r="75" spans="11:13">
      <c r="K75" s="2"/>
      <c r="L75" s="2"/>
      <c r="M75" s="2"/>
    </row>
    <row r="76" spans="11:13">
      <c r="K76" s="2"/>
      <c r="L76" s="2"/>
      <c r="M76" s="2"/>
    </row>
    <row r="77" spans="11:13">
      <c r="K77" s="2"/>
      <c r="L77" s="2"/>
      <c r="M77" s="2"/>
    </row>
    <row r="78" spans="11:13">
      <c r="K78" s="2"/>
      <c r="L78" s="2"/>
      <c r="M78" s="2"/>
    </row>
    <row r="79" spans="11:13">
      <c r="K79" s="2"/>
      <c r="L79" s="2"/>
      <c r="M79" s="2"/>
    </row>
    <row r="80" spans="11:13">
      <c r="K80" s="2"/>
      <c r="L80" s="2"/>
      <c r="M80" s="2"/>
    </row>
    <row r="81" spans="11:13">
      <c r="K81" s="2"/>
      <c r="L81" s="2"/>
      <c r="M81" s="2"/>
    </row>
    <row r="82" spans="11:13">
      <c r="K82" s="2"/>
      <c r="L82" s="2"/>
      <c r="M82" s="2"/>
    </row>
    <row r="83" spans="11:13">
      <c r="K83" s="2"/>
      <c r="L83" s="2"/>
      <c r="M83" s="2"/>
    </row>
    <row r="84" spans="11:13">
      <c r="K84" s="2"/>
      <c r="L84" s="2"/>
      <c r="M84" s="2"/>
    </row>
    <row r="85" spans="11:13">
      <c r="K85" s="2"/>
      <c r="L85" s="2"/>
      <c r="M85" s="2"/>
    </row>
    <row r="86" spans="11:13">
      <c r="K86" s="2"/>
      <c r="L86" s="2"/>
      <c r="M86" s="2"/>
    </row>
    <row r="87" spans="11:13">
      <c r="K87" s="2"/>
      <c r="L87" s="2"/>
      <c r="M87" s="2"/>
    </row>
    <row r="88" spans="11:13">
      <c r="K88" s="2"/>
      <c r="L88" s="2"/>
      <c r="M88" s="2"/>
    </row>
    <row r="89" spans="11:13">
      <c r="K89" s="2"/>
      <c r="L89" s="2"/>
      <c r="M89" s="2"/>
    </row>
    <row r="90" spans="11:13">
      <c r="K90" s="2"/>
      <c r="L90" s="2"/>
      <c r="M90" s="2"/>
    </row>
    <row r="91" spans="11:13">
      <c r="K91" s="2"/>
      <c r="L91" s="2"/>
      <c r="M91" s="2"/>
    </row>
    <row r="92" spans="11:13">
      <c r="K92" s="2"/>
      <c r="L92" s="2"/>
      <c r="M92" s="2"/>
    </row>
    <row r="93" spans="11:13">
      <c r="K93" s="2"/>
      <c r="L93" s="2"/>
      <c r="M93" s="2"/>
    </row>
    <row r="94" spans="11:13">
      <c r="K94" s="2"/>
      <c r="L94" s="2"/>
      <c r="M94" s="2"/>
    </row>
    <row r="95" spans="11:13">
      <c r="K95" s="2"/>
      <c r="L95" s="2"/>
      <c r="M95" s="2"/>
    </row>
    <row r="96" spans="11:13">
      <c r="K96" s="2"/>
      <c r="L96" s="2"/>
      <c r="M96" s="2"/>
    </row>
    <row r="97" spans="11:13">
      <c r="K97" s="2"/>
      <c r="L97" s="2"/>
      <c r="M97" s="2"/>
    </row>
    <row r="98" spans="11:13">
      <c r="K98" s="2"/>
      <c r="L98" s="2"/>
      <c r="M98" s="2"/>
    </row>
    <row r="99" spans="11:13">
      <c r="K99" s="2"/>
      <c r="L99" s="2"/>
      <c r="M99" s="2"/>
    </row>
    <row r="100" spans="11:13">
      <c r="K100" s="2"/>
      <c r="L100" s="2"/>
      <c r="M100" s="2"/>
    </row>
    <row r="101" spans="11:13" ht="15" hidden="1" customHeight="1">
      <c r="K101" s="2"/>
      <c r="L101" s="2"/>
      <c r="M101" s="2"/>
    </row>
    <row r="102" spans="11:13" ht="15" hidden="1" customHeight="1">
      <c r="K102" s="2"/>
      <c r="L102" s="2"/>
      <c r="M102" s="2"/>
    </row>
    <row r="103" spans="11:13">
      <c r="K103" s="2"/>
      <c r="L103" s="2"/>
      <c r="M103" s="2"/>
    </row>
    <row r="104" spans="11:13">
      <c r="K104" s="2"/>
      <c r="L104" s="2"/>
      <c r="M104" s="2"/>
    </row>
    <row r="105" spans="11:13">
      <c r="K105" s="2"/>
      <c r="L105" s="2"/>
      <c r="M105" s="2"/>
    </row>
    <row r="106" spans="11:13">
      <c r="K106" s="2"/>
      <c r="L106" s="2"/>
      <c r="M106" s="2"/>
    </row>
    <row r="107" spans="11:13">
      <c r="K107" s="2"/>
      <c r="L107" s="2"/>
      <c r="M107" s="2"/>
    </row>
    <row r="108" spans="11:13">
      <c r="K108" s="2"/>
      <c r="L108" s="2"/>
      <c r="M108" s="2"/>
    </row>
    <row r="109" spans="11:13">
      <c r="K109" s="2"/>
      <c r="L109" s="2"/>
      <c r="M109" s="2"/>
    </row>
    <row r="110" spans="11:13">
      <c r="K110" s="2"/>
      <c r="L110" s="2"/>
      <c r="M110" s="2"/>
    </row>
    <row r="111" spans="11:13">
      <c r="K111" s="2"/>
      <c r="L111" s="2"/>
      <c r="M111" s="2"/>
    </row>
    <row r="112" spans="11:13">
      <c r="K112" s="2"/>
      <c r="L112" s="2"/>
      <c r="M112" s="2"/>
    </row>
    <row r="113" spans="11:13">
      <c r="K113" s="2"/>
      <c r="L113" s="2"/>
      <c r="M113" s="2"/>
    </row>
    <row r="114" spans="11:13">
      <c r="K114" s="2"/>
      <c r="L114" s="2"/>
      <c r="M114" s="2"/>
    </row>
    <row r="115" spans="11:13">
      <c r="K115" s="2"/>
      <c r="L115" s="2"/>
      <c r="M115" s="2"/>
    </row>
    <row r="116" spans="11:13">
      <c r="K116" s="2"/>
      <c r="L116" s="2"/>
      <c r="M116" s="2"/>
    </row>
    <row r="117" spans="11:13">
      <c r="K117" s="2"/>
      <c r="L117" s="2"/>
      <c r="M117" s="2"/>
    </row>
    <row r="118" spans="11:13">
      <c r="K118" s="2"/>
      <c r="L118" s="2"/>
      <c r="M118" s="2"/>
    </row>
    <row r="119" spans="11:13">
      <c r="K119" s="2"/>
      <c r="L119" s="2"/>
      <c r="M119" s="2"/>
    </row>
    <row r="120" spans="11:13">
      <c r="K120" s="2"/>
      <c r="L120" s="2"/>
      <c r="M120" s="2"/>
    </row>
    <row r="121" spans="11:13">
      <c r="K121" s="2"/>
      <c r="L121" s="2"/>
      <c r="M121" s="2"/>
    </row>
    <row r="122" spans="11:13">
      <c r="K122" s="2"/>
      <c r="L122" s="2"/>
      <c r="M122" s="2"/>
    </row>
    <row r="123" spans="11:13">
      <c r="K123" s="2"/>
      <c r="L123" s="2"/>
      <c r="M123" s="2"/>
    </row>
    <row r="124" spans="11:13">
      <c r="K124" s="2"/>
      <c r="L124" s="2"/>
      <c r="M124" s="2"/>
    </row>
    <row r="125" spans="11:13">
      <c r="K125" s="2"/>
      <c r="L125" s="2"/>
      <c r="M125" s="2"/>
    </row>
    <row r="126" spans="11:13">
      <c r="K126" s="2"/>
      <c r="L126" s="2"/>
      <c r="M126" s="2"/>
    </row>
    <row r="127" spans="11:13">
      <c r="K127" s="2"/>
      <c r="L127" s="2"/>
      <c r="M127" s="2"/>
    </row>
    <row r="128" spans="11:13">
      <c r="K128" s="2"/>
      <c r="L128" s="2"/>
      <c r="M128" s="2"/>
    </row>
    <row r="129" spans="11:13">
      <c r="K129" s="2"/>
      <c r="L129" s="2"/>
      <c r="M129" s="2"/>
    </row>
    <row r="130" spans="11:13">
      <c r="K130" s="2"/>
      <c r="L130" s="2"/>
      <c r="M130" s="2"/>
    </row>
    <row r="131" spans="11:13">
      <c r="K131" s="2"/>
      <c r="L131" s="2"/>
      <c r="M131" s="2"/>
    </row>
    <row r="132" spans="11:13">
      <c r="K132" s="2"/>
      <c r="L132" s="2"/>
      <c r="M132" s="2"/>
    </row>
    <row r="133" spans="11:13">
      <c r="K133" s="2"/>
      <c r="L133" s="2"/>
      <c r="M133" s="2"/>
    </row>
    <row r="134" spans="11:13">
      <c r="K134" s="2"/>
      <c r="L134" s="2"/>
      <c r="M134" s="2"/>
    </row>
    <row r="135" spans="11:13">
      <c r="K135" s="2"/>
      <c r="L135" s="2"/>
      <c r="M135" s="2"/>
    </row>
    <row r="136" spans="11:13">
      <c r="K136" s="2"/>
      <c r="L136" s="2"/>
      <c r="M136" s="2"/>
    </row>
    <row r="137" spans="11:13">
      <c r="K137" s="2"/>
      <c r="L137" s="2"/>
      <c r="M137" s="2"/>
    </row>
    <row r="138" spans="11:13">
      <c r="K138" s="2"/>
      <c r="L138" s="2"/>
      <c r="M138" s="2"/>
    </row>
    <row r="139" spans="11:13">
      <c r="K139" s="2"/>
      <c r="L139" s="2"/>
      <c r="M139" s="2"/>
    </row>
    <row r="140" spans="11:13">
      <c r="K140" s="2"/>
      <c r="L140" s="2"/>
      <c r="M140" s="2"/>
    </row>
    <row r="141" spans="11:13">
      <c r="K141" s="2"/>
      <c r="L141" s="2"/>
      <c r="M141" s="2"/>
    </row>
    <row r="142" spans="11:13">
      <c r="K142" s="2"/>
      <c r="L142" s="2"/>
      <c r="M142" s="2"/>
    </row>
    <row r="143" spans="11:13">
      <c r="K143" s="2"/>
      <c r="L143" s="2"/>
      <c r="M143" s="2"/>
    </row>
    <row r="144" spans="11:13">
      <c r="K144" s="2"/>
      <c r="L144" s="2"/>
      <c r="M144" s="2"/>
    </row>
    <row r="145" spans="11:13">
      <c r="K145" s="2"/>
      <c r="L145" s="2"/>
      <c r="M145" s="2"/>
    </row>
    <row r="146" spans="11:13">
      <c r="K146" s="2"/>
      <c r="L146" s="2"/>
      <c r="M146" s="2"/>
    </row>
    <row r="147" spans="11:13">
      <c r="K147" s="2"/>
      <c r="L147" s="2"/>
      <c r="M147" s="2"/>
    </row>
    <row r="148" spans="11:13">
      <c r="K148" s="2"/>
      <c r="L148" s="2"/>
      <c r="M148" s="2"/>
    </row>
    <row r="149" spans="11:13">
      <c r="K149" s="2"/>
      <c r="L149" s="2"/>
      <c r="M149" s="2"/>
    </row>
    <row r="150" spans="11:13">
      <c r="K150" s="2"/>
      <c r="L150" s="2"/>
      <c r="M150" s="2"/>
    </row>
    <row r="151" spans="11:13">
      <c r="K151" s="2"/>
      <c r="L151" s="2"/>
      <c r="M151" s="2"/>
    </row>
    <row r="152" spans="11:13">
      <c r="K152" s="2"/>
      <c r="L152" s="2"/>
      <c r="M152" s="2"/>
    </row>
    <row r="153" spans="11:13">
      <c r="K153" s="2"/>
      <c r="L153" s="2"/>
      <c r="M153" s="2"/>
    </row>
    <row r="154" spans="11:13">
      <c r="K154" s="2"/>
      <c r="L154" s="2"/>
      <c r="M154" s="2"/>
    </row>
    <row r="155" spans="11:13">
      <c r="K155" s="2"/>
      <c r="L155" s="2"/>
      <c r="M155" s="2"/>
    </row>
    <row r="156" spans="11:13">
      <c r="K156" s="2"/>
      <c r="L156" s="2"/>
      <c r="M156" s="2"/>
    </row>
    <row r="157" spans="11:13">
      <c r="K157" s="2"/>
      <c r="L157" s="2"/>
      <c r="M157" s="2"/>
    </row>
    <row r="158" spans="11:13">
      <c r="K158" s="2"/>
      <c r="L158" s="2"/>
      <c r="M158" s="2"/>
    </row>
    <row r="159" spans="11:13">
      <c r="K159" s="2"/>
      <c r="L159" s="2"/>
      <c r="M159" s="2"/>
    </row>
    <row r="160" spans="11:13">
      <c r="K160" s="2"/>
      <c r="L160" s="2"/>
      <c r="M160" s="2"/>
    </row>
    <row r="161" spans="11:13">
      <c r="K161" s="2"/>
      <c r="L161" s="2"/>
      <c r="M161" s="2"/>
    </row>
    <row r="162" spans="11:13">
      <c r="K162" s="2"/>
      <c r="L162" s="2"/>
      <c r="M162" s="2"/>
    </row>
    <row r="163" spans="11:13">
      <c r="K163" s="2"/>
      <c r="L163" s="2"/>
      <c r="M163" s="2"/>
    </row>
    <row r="164" spans="11:13">
      <c r="K164" s="2"/>
      <c r="L164" s="2"/>
      <c r="M164" s="2"/>
    </row>
    <row r="165" spans="11:13">
      <c r="K165" s="2"/>
      <c r="L165" s="2"/>
      <c r="M165" s="2"/>
    </row>
    <row r="166" spans="11:13">
      <c r="K166" s="2"/>
      <c r="L166" s="2"/>
      <c r="M166" s="2"/>
    </row>
    <row r="167" spans="11:13">
      <c r="K167" s="2"/>
      <c r="L167" s="2"/>
      <c r="M167" s="2"/>
    </row>
    <row r="168" spans="11:13">
      <c r="K168" s="2"/>
      <c r="L168" s="2"/>
      <c r="M168" s="2"/>
    </row>
    <row r="169" spans="11:13">
      <c r="K169" s="2"/>
      <c r="L169" s="2"/>
      <c r="M169" s="2"/>
    </row>
    <row r="170" spans="11:13">
      <c r="K170" s="2"/>
      <c r="L170" s="2"/>
      <c r="M170" s="2"/>
    </row>
    <row r="171" spans="11:13" ht="15" hidden="1" customHeight="1">
      <c r="K171" s="2"/>
      <c r="L171" s="2"/>
      <c r="M171" s="2"/>
    </row>
    <row r="172" spans="11:13" ht="15" hidden="1" customHeight="1">
      <c r="K172" s="2"/>
      <c r="L172" s="2"/>
      <c r="M172" s="2"/>
    </row>
    <row r="173" spans="11:13">
      <c r="K173" s="2"/>
      <c r="L173" s="2"/>
      <c r="M173" s="2"/>
    </row>
    <row r="174" spans="11:13">
      <c r="K174" s="2"/>
      <c r="L174" s="2"/>
      <c r="M174" s="2"/>
    </row>
    <row r="175" spans="11:13">
      <c r="K175" s="2"/>
      <c r="L175" s="2"/>
      <c r="M175" s="2"/>
    </row>
    <row r="176" spans="11:13">
      <c r="K176" s="2"/>
      <c r="L176" s="2"/>
      <c r="M176" s="2"/>
    </row>
    <row r="177" spans="11:13" ht="15" hidden="1" customHeight="1">
      <c r="K177" s="2"/>
      <c r="L177" s="2"/>
      <c r="M177" s="2"/>
    </row>
    <row r="178" spans="11:13">
      <c r="K178" s="2"/>
      <c r="L178" s="2"/>
      <c r="M178" s="2"/>
    </row>
    <row r="179" spans="11:13">
      <c r="K179" s="2"/>
      <c r="L179" s="2"/>
      <c r="M179" s="2"/>
    </row>
    <row r="180" spans="11:13" ht="15" hidden="1" customHeight="1">
      <c r="K180" s="2"/>
      <c r="L180" s="2"/>
      <c r="M180" s="2"/>
    </row>
    <row r="181" spans="11:13" ht="15" hidden="1" customHeight="1">
      <c r="K181" s="2"/>
      <c r="L181" s="2"/>
      <c r="M181" s="2"/>
    </row>
    <row r="182" spans="11:13" ht="15" hidden="1" customHeight="1">
      <c r="K182" s="2"/>
      <c r="L182" s="2"/>
      <c r="M182" s="2"/>
    </row>
    <row r="183" spans="11:13" ht="15" hidden="1" customHeight="1">
      <c r="K183" s="2"/>
      <c r="L183" s="2"/>
      <c r="M183" s="2"/>
    </row>
    <row r="184" spans="11:13" ht="15" hidden="1" customHeight="1">
      <c r="K184" s="2"/>
      <c r="L184" s="2"/>
      <c r="M184" s="2"/>
    </row>
    <row r="185" spans="11:13" ht="15" hidden="1" customHeight="1">
      <c r="K185" s="2"/>
      <c r="L185" s="2"/>
      <c r="M185" s="2"/>
    </row>
    <row r="186" spans="11:13">
      <c r="K186" s="2"/>
      <c r="L186" s="2"/>
      <c r="M186" s="2"/>
    </row>
    <row r="187" spans="11:13">
      <c r="K187" s="2"/>
      <c r="L187" s="2"/>
      <c r="M187" s="2"/>
    </row>
    <row r="188" spans="11:13">
      <c r="K188" s="2"/>
      <c r="L188" s="2"/>
      <c r="M188" s="2"/>
    </row>
    <row r="189" spans="11:13">
      <c r="K189" s="2"/>
      <c r="L189" s="2"/>
      <c r="M189" s="2"/>
    </row>
    <row r="190" spans="11:13">
      <c r="K190" s="2"/>
      <c r="L190" s="2"/>
      <c r="M190" s="2"/>
    </row>
    <row r="191" spans="11:13">
      <c r="K191" s="2"/>
      <c r="L191" s="2"/>
      <c r="M191" s="2"/>
    </row>
    <row r="192" spans="11:13">
      <c r="K192" s="2"/>
      <c r="L192" s="2"/>
      <c r="M192" s="2"/>
    </row>
    <row r="193" spans="11:13">
      <c r="K193" s="2"/>
      <c r="L193" s="2"/>
      <c r="M193" s="2"/>
    </row>
    <row r="194" spans="11:13">
      <c r="K194" s="2"/>
      <c r="L194" s="2"/>
      <c r="M194" s="2"/>
    </row>
    <row r="195" spans="11:13">
      <c r="K195" s="2"/>
      <c r="L195" s="2"/>
      <c r="M195" s="2"/>
    </row>
    <row r="196" spans="11:13">
      <c r="K196" s="2"/>
      <c r="L196" s="2"/>
      <c r="M196" s="2"/>
    </row>
    <row r="197" spans="11:13">
      <c r="K197" s="2"/>
      <c r="L197" s="2"/>
      <c r="M197" s="2"/>
    </row>
    <row r="198" spans="11:13">
      <c r="K198" s="2"/>
      <c r="L198" s="2"/>
      <c r="M198" s="2"/>
    </row>
    <row r="199" spans="11:13">
      <c r="K199" s="2"/>
      <c r="L199" s="2"/>
      <c r="M199" s="2"/>
    </row>
    <row r="200" spans="11:13">
      <c r="K200" s="2"/>
      <c r="L200" s="2"/>
      <c r="M200" s="2"/>
    </row>
    <row r="201" spans="11:13">
      <c r="K201" s="2"/>
      <c r="L201" s="2"/>
      <c r="M201" s="2"/>
    </row>
    <row r="202" spans="11:13">
      <c r="K202" s="2"/>
      <c r="L202" s="2"/>
      <c r="M202" s="2"/>
    </row>
    <row r="203" spans="11:13">
      <c r="K203" s="2"/>
      <c r="L203" s="2"/>
      <c r="M203" s="2"/>
    </row>
    <row r="204" spans="11:13">
      <c r="K204" s="2"/>
      <c r="L204" s="2"/>
      <c r="M204" s="2"/>
    </row>
    <row r="205" spans="11:13">
      <c r="K205" s="2"/>
      <c r="L205" s="2"/>
      <c r="M205" s="2"/>
    </row>
    <row r="206" spans="11:13">
      <c r="K206" s="2"/>
      <c r="L206" s="2"/>
      <c r="M206" s="2"/>
    </row>
    <row r="207" spans="11:13">
      <c r="K207" s="2"/>
      <c r="L207" s="2"/>
      <c r="M207" s="2"/>
    </row>
    <row r="208" spans="11:13">
      <c r="K208" s="2"/>
      <c r="L208" s="2"/>
      <c r="M208" s="2"/>
    </row>
    <row r="209" spans="11:13">
      <c r="K209" s="2"/>
      <c r="L209" s="2"/>
      <c r="M209" s="2"/>
    </row>
    <row r="210" spans="11:13">
      <c r="K210" s="2"/>
      <c r="L210" s="2"/>
      <c r="M210" s="2"/>
    </row>
    <row r="211" spans="11:13">
      <c r="K211" s="2"/>
      <c r="L211" s="2"/>
      <c r="M211" s="2"/>
    </row>
    <row r="212" spans="11:13">
      <c r="K212" s="2"/>
      <c r="L212" s="2"/>
      <c r="M212" s="2"/>
    </row>
    <row r="213" spans="11:13">
      <c r="K213" s="2"/>
      <c r="L213" s="2"/>
      <c r="M213" s="2"/>
    </row>
    <row r="214" spans="11:13">
      <c r="K214" s="2"/>
      <c r="L214" s="2"/>
      <c r="M214" s="2"/>
    </row>
    <row r="215" spans="11:13">
      <c r="K215" s="2"/>
      <c r="L215" s="2"/>
      <c r="M215" s="2"/>
    </row>
    <row r="216" spans="11:13">
      <c r="K216" s="2"/>
      <c r="L216" s="2"/>
      <c r="M216" s="2"/>
    </row>
    <row r="217" spans="11:13">
      <c r="K217" s="2"/>
      <c r="L217" s="2"/>
      <c r="M217" s="2"/>
    </row>
    <row r="218" spans="11:13">
      <c r="K218" s="2"/>
      <c r="L218" s="2"/>
      <c r="M218" s="2"/>
    </row>
    <row r="219" spans="11:13">
      <c r="K219" s="2"/>
      <c r="L219" s="2"/>
      <c r="M219" s="2"/>
    </row>
    <row r="220" spans="11:13">
      <c r="K220" s="2"/>
      <c r="L220" s="2"/>
      <c r="M220" s="2"/>
    </row>
    <row r="221" spans="11:13">
      <c r="K221" s="2"/>
      <c r="L221" s="2"/>
      <c r="M221" s="2"/>
    </row>
    <row r="222" spans="11:13">
      <c r="K222" s="2"/>
      <c r="L222" s="2"/>
      <c r="M222" s="2"/>
    </row>
    <row r="223" spans="11:13">
      <c r="K223" s="2"/>
      <c r="L223" s="2"/>
      <c r="M223" s="2"/>
    </row>
    <row r="224" spans="11:13">
      <c r="K224" s="2"/>
      <c r="L224" s="2"/>
      <c r="M224" s="2"/>
    </row>
    <row r="225" spans="11:13">
      <c r="K225" s="2"/>
      <c r="L225" s="2"/>
      <c r="M225" s="2"/>
    </row>
    <row r="226" spans="11:13">
      <c r="K226" s="2"/>
      <c r="L226" s="2"/>
      <c r="M226" s="2"/>
    </row>
    <row r="227" spans="11:13">
      <c r="K227" s="2"/>
      <c r="L227" s="2"/>
      <c r="M227" s="2"/>
    </row>
    <row r="228" spans="11:13">
      <c r="K228" s="2"/>
      <c r="L228" s="2"/>
      <c r="M228" s="2"/>
    </row>
    <row r="229" spans="11:13">
      <c r="K229" s="2"/>
      <c r="L229" s="2"/>
      <c r="M229" s="2"/>
    </row>
    <row r="230" spans="11:13">
      <c r="K230" s="2"/>
      <c r="L230" s="2"/>
      <c r="M230" s="2"/>
    </row>
    <row r="231" spans="11:13">
      <c r="K231" s="2"/>
      <c r="L231" s="2"/>
      <c r="M231" s="2"/>
    </row>
    <row r="232" spans="11:13">
      <c r="K232" s="2"/>
      <c r="L232" s="2"/>
      <c r="M232" s="2"/>
    </row>
    <row r="233" spans="11:13">
      <c r="K233" s="2"/>
      <c r="L233" s="2"/>
      <c r="M233" s="2"/>
    </row>
    <row r="234" spans="11:13">
      <c r="K234" s="2"/>
      <c r="L234" s="2"/>
      <c r="M234" s="2"/>
    </row>
    <row r="235" spans="11:13">
      <c r="K235" s="2"/>
      <c r="L235" s="2"/>
      <c r="M235" s="2"/>
    </row>
    <row r="236" spans="11:13">
      <c r="K236" s="2"/>
      <c r="L236" s="2"/>
      <c r="M236" s="2"/>
    </row>
    <row r="237" spans="11:13">
      <c r="K237" s="2"/>
      <c r="L237" s="2"/>
      <c r="M237" s="2"/>
    </row>
    <row r="238" spans="11:13">
      <c r="K238" s="2"/>
      <c r="L238" s="2"/>
      <c r="M238" s="2"/>
    </row>
    <row r="239" spans="11:13">
      <c r="K239" s="2"/>
      <c r="L239" s="2"/>
      <c r="M239" s="2"/>
    </row>
    <row r="240" spans="11:13">
      <c r="K240" s="2"/>
      <c r="L240" s="2"/>
      <c r="M240" s="2"/>
    </row>
    <row r="241" spans="11:13">
      <c r="K241" s="2"/>
      <c r="L241" s="2"/>
      <c r="M241" s="2"/>
    </row>
    <row r="242" spans="11:13">
      <c r="K242" s="2"/>
      <c r="L242" s="2"/>
      <c r="M242" s="2"/>
    </row>
    <row r="243" spans="11:13">
      <c r="K243" s="2"/>
      <c r="L243" s="2"/>
      <c r="M243" s="2"/>
    </row>
    <row r="244" spans="11:13">
      <c r="K244" s="2"/>
      <c r="L244" s="2"/>
      <c r="M244" s="2"/>
    </row>
    <row r="245" spans="11:13">
      <c r="K245" s="2"/>
      <c r="L245" s="2"/>
      <c r="M245" s="2"/>
    </row>
    <row r="246" spans="11:13">
      <c r="K246" s="2"/>
      <c r="L246" s="2"/>
      <c r="M246" s="2"/>
    </row>
    <row r="247" spans="11:13">
      <c r="K247" s="2"/>
      <c r="L247" s="2"/>
      <c r="M247" s="2"/>
    </row>
    <row r="248" spans="11:13">
      <c r="K248" s="2"/>
      <c r="L248" s="2"/>
      <c r="M248" s="2"/>
    </row>
    <row r="249" spans="11:13">
      <c r="K249" s="2"/>
      <c r="L249" s="2"/>
      <c r="M249" s="2"/>
    </row>
    <row r="250" spans="11:13">
      <c r="K250" s="2"/>
      <c r="L250" s="2"/>
      <c r="M250" s="2"/>
    </row>
    <row r="251" spans="11:13">
      <c r="K251" s="2"/>
      <c r="L251" s="2"/>
      <c r="M251" s="2"/>
    </row>
    <row r="252" spans="11:13">
      <c r="K252" s="2"/>
      <c r="L252" s="2"/>
      <c r="M252" s="2"/>
    </row>
    <row r="253" spans="11:13">
      <c r="K253" s="2"/>
      <c r="L253" s="2"/>
      <c r="M253" s="2"/>
    </row>
    <row r="254" spans="11:13">
      <c r="K254" s="2"/>
      <c r="L254" s="2"/>
      <c r="M254" s="2"/>
    </row>
    <row r="255" spans="11:13">
      <c r="K255" s="2"/>
      <c r="L255" s="2"/>
      <c r="M255" s="2"/>
    </row>
    <row r="256" spans="11:13">
      <c r="K256" s="2"/>
      <c r="L256" s="2"/>
      <c r="M256" s="2"/>
    </row>
    <row r="257" spans="11:13">
      <c r="K257" s="2"/>
      <c r="L257" s="2"/>
      <c r="M257" s="2"/>
    </row>
    <row r="258" spans="11:13">
      <c r="K258" s="2"/>
      <c r="L258" s="2"/>
      <c r="M258" s="2"/>
    </row>
    <row r="259" spans="11:13">
      <c r="K259" s="2"/>
      <c r="L259" s="2"/>
      <c r="M259" s="2"/>
    </row>
    <row r="260" spans="11:13">
      <c r="K260" s="2"/>
      <c r="L260" s="2"/>
      <c r="M260" s="2"/>
    </row>
    <row r="261" spans="11:13">
      <c r="K261" s="2"/>
      <c r="L261" s="2"/>
      <c r="M261" s="2"/>
    </row>
    <row r="262" spans="11:13">
      <c r="K262" s="2"/>
      <c r="L262" s="2"/>
      <c r="M262" s="2"/>
    </row>
    <row r="263" spans="11:13">
      <c r="K263" s="2"/>
      <c r="L263" s="2"/>
      <c r="M263" s="2"/>
    </row>
    <row r="264" spans="11:13">
      <c r="K264" s="2"/>
      <c r="L264" s="2"/>
      <c r="M264" s="2"/>
    </row>
    <row r="265" spans="11:13">
      <c r="K265" s="2"/>
      <c r="L265" s="2"/>
      <c r="M265" s="2"/>
    </row>
    <row r="266" spans="11:13">
      <c r="K266" s="2"/>
      <c r="L266" s="2"/>
      <c r="M266" s="2"/>
    </row>
    <row r="267" spans="11:13">
      <c r="K267" s="2"/>
      <c r="L267" s="2"/>
      <c r="M267" s="2"/>
    </row>
    <row r="268" spans="11:13">
      <c r="K268" s="2"/>
      <c r="L268" s="2"/>
      <c r="M268" s="2"/>
    </row>
    <row r="269" spans="11:13">
      <c r="K269" s="2"/>
      <c r="L269" s="2"/>
      <c r="M269" s="2"/>
    </row>
    <row r="270" spans="11:13">
      <c r="K270" s="2"/>
      <c r="L270" s="2"/>
      <c r="M270" s="2"/>
    </row>
    <row r="271" spans="11:13">
      <c r="K271" s="2"/>
      <c r="L271" s="2"/>
      <c r="M271" s="2"/>
    </row>
    <row r="272" spans="11:13">
      <c r="K272" s="2"/>
      <c r="L272" s="2"/>
      <c r="M272" s="2"/>
    </row>
    <row r="273" spans="11:13">
      <c r="K273" s="2"/>
      <c r="L273" s="2"/>
      <c r="M273" s="2"/>
    </row>
    <row r="274" spans="11:13">
      <c r="K274" s="2"/>
      <c r="L274" s="2"/>
      <c r="M274" s="2"/>
    </row>
    <row r="275" spans="11:13">
      <c r="K275" s="2"/>
      <c r="L275" s="2"/>
      <c r="M275" s="2"/>
    </row>
    <row r="276" spans="11:13">
      <c r="K276" s="2"/>
      <c r="L276" s="2"/>
      <c r="M276" s="2"/>
    </row>
    <row r="277" spans="11:13">
      <c r="K277" s="2"/>
      <c r="L277" s="2"/>
      <c r="M277" s="2"/>
    </row>
    <row r="278" spans="11:13">
      <c r="K278" s="2"/>
      <c r="L278" s="2"/>
      <c r="M278" s="2"/>
    </row>
    <row r="279" spans="11:13">
      <c r="K279" s="2"/>
      <c r="L279" s="2"/>
      <c r="M279" s="2"/>
    </row>
    <row r="280" spans="11:13">
      <c r="K280" s="2"/>
      <c r="L280" s="2"/>
      <c r="M280" s="2"/>
    </row>
    <row r="281" spans="11:13">
      <c r="K281" s="2"/>
      <c r="L281" s="2"/>
      <c r="M281" s="2"/>
    </row>
    <row r="282" spans="11:13">
      <c r="K282" s="2"/>
      <c r="L282" s="2"/>
      <c r="M282" s="2"/>
    </row>
    <row r="283" spans="11:13">
      <c r="K283" s="2"/>
      <c r="L283" s="2"/>
      <c r="M283" s="2"/>
    </row>
    <row r="284" spans="11:13">
      <c r="K284" s="2"/>
      <c r="L284" s="2"/>
      <c r="M284" s="2"/>
    </row>
    <row r="285" spans="11:13">
      <c r="K285" s="2"/>
      <c r="L285" s="2"/>
      <c r="M285" s="2"/>
    </row>
    <row r="286" spans="11:13">
      <c r="K286" s="2"/>
      <c r="L286" s="2"/>
      <c r="M286" s="2"/>
    </row>
    <row r="287" spans="11:13">
      <c r="K287" s="2"/>
      <c r="L287" s="2"/>
      <c r="M287" s="2"/>
    </row>
    <row r="288" spans="11:13">
      <c r="K288" s="2"/>
      <c r="L288" s="2"/>
      <c r="M288" s="2"/>
    </row>
    <row r="289" spans="11:13">
      <c r="K289" s="2"/>
      <c r="L289" s="2"/>
      <c r="M289" s="2"/>
    </row>
    <row r="290" spans="11:13">
      <c r="K290" s="2"/>
      <c r="L290" s="2"/>
      <c r="M290" s="2"/>
    </row>
    <row r="291" spans="11:13">
      <c r="K291" s="2"/>
      <c r="L291" s="2"/>
      <c r="M291" s="2"/>
    </row>
    <row r="292" spans="11:13">
      <c r="K292" s="2"/>
      <c r="L292" s="2"/>
      <c r="M292" s="2"/>
    </row>
    <row r="293" spans="11:13">
      <c r="K293" s="2"/>
      <c r="L293" s="2"/>
      <c r="M293" s="2"/>
    </row>
    <row r="294" spans="11:13">
      <c r="K294" s="2"/>
      <c r="L294" s="2"/>
      <c r="M294" s="2"/>
    </row>
    <row r="295" spans="11:13">
      <c r="K295" s="2"/>
      <c r="L295" s="2"/>
      <c r="M295" s="2"/>
    </row>
    <row r="296" spans="11:13">
      <c r="K296" s="2"/>
      <c r="L296" s="2"/>
      <c r="M296" s="2"/>
    </row>
    <row r="297" spans="11:13">
      <c r="K297" s="2"/>
      <c r="L297" s="2"/>
      <c r="M297" s="2"/>
    </row>
    <row r="298" spans="11:13">
      <c r="K298" s="2"/>
      <c r="L298" s="2"/>
      <c r="M298" s="2"/>
    </row>
    <row r="299" spans="11:13">
      <c r="K299" s="2"/>
      <c r="L299" s="2"/>
      <c r="M299" s="2"/>
    </row>
    <row r="300" spans="11:13">
      <c r="K300" s="2"/>
      <c r="L300" s="2"/>
      <c r="M300" s="2"/>
    </row>
    <row r="301" spans="11:13">
      <c r="K301" s="2"/>
      <c r="L301" s="2"/>
      <c r="M301" s="2"/>
    </row>
    <row r="302" spans="11:13">
      <c r="K302" s="2"/>
      <c r="L302" s="2"/>
      <c r="M302" s="2"/>
    </row>
    <row r="303" spans="11:13">
      <c r="K303" s="2"/>
      <c r="L303" s="2"/>
      <c r="M303" s="2"/>
    </row>
    <row r="304" spans="11:13">
      <c r="K304" s="2"/>
      <c r="L304" s="2"/>
      <c r="M304" s="2"/>
    </row>
    <row r="305" spans="11:13">
      <c r="K305" s="2"/>
      <c r="L305" s="2"/>
      <c r="M305" s="2"/>
    </row>
    <row r="306" spans="11:13">
      <c r="K306" s="2"/>
      <c r="L306" s="2"/>
      <c r="M306" s="2"/>
    </row>
    <row r="307" spans="11:13">
      <c r="K307" s="2"/>
      <c r="L307" s="2"/>
      <c r="M307" s="2"/>
    </row>
    <row r="308" spans="11:13">
      <c r="K308" s="2"/>
      <c r="L308" s="2"/>
      <c r="M308" s="2"/>
    </row>
    <row r="309" spans="11:13">
      <c r="K309" s="2"/>
      <c r="L309" s="2"/>
      <c r="M309" s="2"/>
    </row>
    <row r="310" spans="11:13">
      <c r="K310" s="2"/>
      <c r="L310" s="2"/>
      <c r="M310" s="2"/>
    </row>
    <row r="311" spans="11:13">
      <c r="K311" s="2"/>
      <c r="L311" s="2"/>
      <c r="M311" s="2"/>
    </row>
    <row r="312" spans="11:13">
      <c r="K312" s="2"/>
      <c r="L312" s="2"/>
      <c r="M312" s="2"/>
    </row>
    <row r="313" spans="11:13">
      <c r="K313" s="2"/>
      <c r="L313" s="2"/>
      <c r="M313" s="2"/>
    </row>
    <row r="314" spans="11:13">
      <c r="K314" s="2"/>
      <c r="L314" s="2"/>
      <c r="M314" s="2"/>
    </row>
    <row r="315" spans="11:13">
      <c r="K315" s="2"/>
      <c r="L315" s="2"/>
      <c r="M315" s="2"/>
    </row>
    <row r="316" spans="11:13">
      <c r="K316" s="2"/>
      <c r="L316" s="2"/>
      <c r="M316" s="2"/>
    </row>
    <row r="317" spans="11:13">
      <c r="K317" s="2"/>
      <c r="L317" s="2"/>
      <c r="M317" s="2"/>
    </row>
    <row r="318" spans="11:13">
      <c r="K318" s="2"/>
      <c r="L318" s="2"/>
      <c r="M318" s="2"/>
    </row>
    <row r="319" spans="11:13">
      <c r="K319" s="2"/>
      <c r="L319" s="2"/>
      <c r="M319" s="2"/>
    </row>
    <row r="320" spans="11:13">
      <c r="K320" s="2"/>
      <c r="L320" s="2"/>
      <c r="M320" s="2"/>
    </row>
    <row r="321" spans="11:13">
      <c r="K321" s="2"/>
      <c r="L321" s="2"/>
      <c r="M321" s="2"/>
    </row>
    <row r="322" spans="11:13">
      <c r="K322" s="2"/>
      <c r="L322" s="2"/>
      <c r="M322" s="2"/>
    </row>
    <row r="323" spans="11:13">
      <c r="K323" s="2"/>
      <c r="L323" s="2"/>
      <c r="M323" s="2"/>
    </row>
    <row r="324" spans="11:13">
      <c r="K324" s="2"/>
      <c r="L324" s="2"/>
      <c r="M324" s="2"/>
    </row>
    <row r="325" spans="11:13">
      <c r="K325" s="2"/>
      <c r="L325" s="2"/>
      <c r="M325" s="2"/>
    </row>
    <row r="326" spans="11:13">
      <c r="K326" s="2"/>
      <c r="L326" s="2"/>
      <c r="M326" s="2"/>
    </row>
    <row r="327" spans="11:13">
      <c r="K327" s="2"/>
      <c r="L327" s="2"/>
      <c r="M327" s="2"/>
    </row>
    <row r="328" spans="11:13">
      <c r="K328" s="2"/>
      <c r="L328" s="2"/>
      <c r="M328" s="2"/>
    </row>
    <row r="329" spans="11:13">
      <c r="K329" s="2"/>
      <c r="L329" s="2"/>
      <c r="M329" s="2"/>
    </row>
    <row r="330" spans="11:13">
      <c r="K330" s="2"/>
      <c r="L330" s="2"/>
      <c r="M330" s="2"/>
    </row>
    <row r="331" spans="11:13">
      <c r="K331" s="2"/>
      <c r="L331" s="2"/>
      <c r="M331" s="2"/>
    </row>
    <row r="332" spans="11:13">
      <c r="K332" s="2"/>
      <c r="L332" s="2"/>
      <c r="M332" s="2"/>
    </row>
    <row r="333" spans="11:13">
      <c r="K333" s="2"/>
      <c r="L333" s="2"/>
      <c r="M333" s="2"/>
    </row>
    <row r="334" spans="11:13">
      <c r="K334" s="2"/>
      <c r="L334" s="2"/>
      <c r="M334" s="2"/>
    </row>
    <row r="335" spans="11:13">
      <c r="K335" s="2"/>
      <c r="L335" s="2"/>
      <c r="M335" s="2"/>
    </row>
    <row r="336" spans="11:13">
      <c r="K336" s="2"/>
      <c r="L336" s="2"/>
      <c r="M336" s="2"/>
    </row>
    <row r="337" spans="11:13">
      <c r="K337" s="2"/>
      <c r="L337" s="2"/>
      <c r="M337" s="2"/>
    </row>
    <row r="338" spans="11:13">
      <c r="K338" s="2"/>
      <c r="L338" s="2"/>
      <c r="M338" s="2"/>
    </row>
    <row r="339" spans="11:13">
      <c r="K339" s="2"/>
      <c r="L339" s="2"/>
      <c r="M339" s="2"/>
    </row>
    <row r="340" spans="11:13">
      <c r="K340" s="2"/>
      <c r="L340" s="2"/>
      <c r="M340" s="2"/>
    </row>
    <row r="341" spans="11:13">
      <c r="K341" s="2"/>
      <c r="L341" s="2"/>
      <c r="M341" s="2"/>
    </row>
    <row r="342" spans="11:13">
      <c r="K342" s="2"/>
      <c r="L342" s="2"/>
      <c r="M342" s="2"/>
    </row>
    <row r="343" spans="11:13">
      <c r="K343" s="2"/>
      <c r="L343" s="2"/>
      <c r="M343" s="2"/>
    </row>
    <row r="344" spans="11:13">
      <c r="K344" s="2"/>
      <c r="L344" s="2"/>
      <c r="M344" s="2"/>
    </row>
    <row r="345" spans="11:13">
      <c r="K345" s="2"/>
      <c r="L345" s="2"/>
      <c r="M345" s="2"/>
    </row>
    <row r="346" spans="11:13">
      <c r="K346" s="2"/>
      <c r="L346" s="2"/>
      <c r="M346" s="2"/>
    </row>
    <row r="347" spans="11:13" ht="15" hidden="1" customHeight="1">
      <c r="K347" s="2"/>
      <c r="L347" s="2"/>
      <c r="M347" s="2"/>
    </row>
    <row r="348" spans="11:13" ht="15" hidden="1" customHeight="1">
      <c r="K348" s="2"/>
      <c r="L348" s="2"/>
      <c r="M348" s="2"/>
    </row>
    <row r="349" spans="11:13" ht="15" hidden="1" customHeight="1">
      <c r="K349" s="2"/>
      <c r="L349" s="2"/>
      <c r="M349" s="2"/>
    </row>
    <row r="350" spans="11:13" ht="15" hidden="1" customHeight="1">
      <c r="K350" s="2"/>
      <c r="L350" s="2"/>
      <c r="M350" s="2"/>
    </row>
    <row r="351" spans="11:13" ht="15" hidden="1" customHeight="1">
      <c r="K351" s="2"/>
      <c r="L351" s="2"/>
      <c r="M351" s="2"/>
    </row>
    <row r="352" spans="11:13" ht="15" hidden="1" customHeight="1">
      <c r="K352" s="2"/>
      <c r="L352" s="2"/>
      <c r="M352" s="2"/>
    </row>
    <row r="353" spans="11:13" ht="15" hidden="1" customHeight="1">
      <c r="K353" s="2"/>
      <c r="L353" s="2"/>
      <c r="M353" s="2"/>
    </row>
    <row r="354" spans="11:13" ht="15" hidden="1" customHeight="1">
      <c r="K354" s="2"/>
      <c r="L354" s="2"/>
      <c r="M354" s="2"/>
    </row>
    <row r="355" spans="11:13" ht="15" hidden="1" customHeight="1">
      <c r="K355" s="2"/>
      <c r="L355" s="2"/>
      <c r="M355" s="2"/>
    </row>
    <row r="356" spans="11:13" ht="15" hidden="1" customHeight="1">
      <c r="K356" s="2"/>
      <c r="L356" s="2"/>
      <c r="M356" s="2"/>
    </row>
    <row r="357" spans="11:13" ht="15" hidden="1" customHeight="1">
      <c r="K357" s="2"/>
      <c r="L357" s="2"/>
      <c r="M357" s="2"/>
    </row>
    <row r="358" spans="11:13" ht="15" hidden="1" customHeight="1">
      <c r="K358" s="2"/>
      <c r="L358" s="2"/>
      <c r="M358" s="2"/>
    </row>
    <row r="359" spans="11:13" ht="15" hidden="1" customHeight="1">
      <c r="K359" s="2"/>
      <c r="L359" s="2"/>
      <c r="M359" s="2"/>
    </row>
    <row r="360" spans="11:13" ht="15" hidden="1" customHeight="1">
      <c r="K360" s="2"/>
      <c r="L360" s="2"/>
      <c r="M360" s="2"/>
    </row>
    <row r="361" spans="11:13" ht="15" hidden="1" customHeight="1">
      <c r="K361" s="2"/>
      <c r="L361" s="2"/>
      <c r="M361" s="2"/>
    </row>
    <row r="362" spans="11:13" ht="15" hidden="1" customHeight="1">
      <c r="K362" s="2"/>
      <c r="L362" s="2"/>
      <c r="M362" s="2"/>
    </row>
    <row r="363" spans="11:13" ht="15" hidden="1" customHeight="1">
      <c r="K363" s="2"/>
      <c r="L363" s="2"/>
      <c r="M363" s="2"/>
    </row>
    <row r="364" spans="11:13" ht="15" hidden="1" customHeight="1">
      <c r="K364" s="2"/>
      <c r="L364" s="2"/>
      <c r="M364" s="2"/>
    </row>
    <row r="365" spans="11:13" ht="15" hidden="1" customHeight="1">
      <c r="K365" s="2"/>
      <c r="L365" s="2"/>
      <c r="M365" s="2"/>
    </row>
    <row r="366" spans="11:13" ht="15" hidden="1" customHeight="1">
      <c r="K366" s="2"/>
      <c r="L366" s="2"/>
      <c r="M366" s="2"/>
    </row>
    <row r="367" spans="11:13" ht="15" hidden="1" customHeight="1">
      <c r="K367" s="2"/>
      <c r="L367" s="2"/>
      <c r="M367" s="2"/>
    </row>
    <row r="368" spans="11:13" ht="15" hidden="1" customHeight="1">
      <c r="K368" s="2"/>
      <c r="L368" s="2"/>
      <c r="M368" s="2"/>
    </row>
    <row r="369" spans="11:13" ht="15" hidden="1" customHeight="1">
      <c r="K369" s="2"/>
      <c r="L369" s="2"/>
      <c r="M369" s="2"/>
    </row>
    <row r="370" spans="11:13" ht="15" hidden="1" customHeight="1">
      <c r="K370" s="2"/>
      <c r="L370" s="2"/>
      <c r="M370" s="2"/>
    </row>
    <row r="371" spans="11:13" ht="15" hidden="1" customHeight="1">
      <c r="K371" s="2"/>
      <c r="L371" s="2"/>
      <c r="M371" s="2"/>
    </row>
    <row r="372" spans="11:13" ht="15" hidden="1" customHeight="1">
      <c r="K372" s="2"/>
      <c r="L372" s="2"/>
      <c r="M372" s="2"/>
    </row>
    <row r="373" spans="11:13" ht="15" hidden="1" customHeight="1">
      <c r="K373" s="2"/>
      <c r="L373" s="2"/>
      <c r="M373" s="2"/>
    </row>
    <row r="374" spans="11:13" ht="15" hidden="1" customHeight="1">
      <c r="K374" s="2"/>
      <c r="L374" s="2"/>
      <c r="M374" s="2"/>
    </row>
    <row r="375" spans="11:13" ht="15" hidden="1" customHeight="1">
      <c r="K375" s="2"/>
      <c r="L375" s="2"/>
      <c r="M375" s="2"/>
    </row>
    <row r="376" spans="11:13" ht="15" hidden="1" customHeight="1">
      <c r="K376" s="2"/>
      <c r="L376" s="2"/>
      <c r="M376" s="2"/>
    </row>
    <row r="377" spans="11:13" ht="15" hidden="1" customHeight="1">
      <c r="K377" s="2"/>
      <c r="L377" s="2"/>
      <c r="M377" s="2"/>
    </row>
    <row r="378" spans="11:13" ht="15" hidden="1" customHeight="1">
      <c r="K378" s="2"/>
      <c r="L378" s="2"/>
      <c r="M378" s="2"/>
    </row>
    <row r="379" spans="11:13" ht="15" hidden="1" customHeight="1">
      <c r="K379" s="2"/>
      <c r="L379" s="2"/>
      <c r="M379" s="2"/>
    </row>
    <row r="380" spans="11:13" ht="15" hidden="1" customHeight="1">
      <c r="K380" s="2"/>
      <c r="L380" s="2"/>
      <c r="M380" s="2"/>
    </row>
    <row r="381" spans="11:13" ht="15" hidden="1" customHeight="1">
      <c r="K381" s="2"/>
      <c r="L381" s="2"/>
      <c r="M381" s="2"/>
    </row>
    <row r="382" spans="11:13" ht="15" hidden="1" customHeight="1">
      <c r="K382" s="2"/>
      <c r="L382" s="2"/>
      <c r="M382" s="2"/>
    </row>
    <row r="383" spans="11:13" ht="15" hidden="1" customHeight="1">
      <c r="K383" s="2"/>
      <c r="L383" s="2"/>
      <c r="M383" s="2"/>
    </row>
    <row r="384" spans="11:13" ht="15" hidden="1" customHeight="1">
      <c r="K384" s="2"/>
      <c r="L384" s="2"/>
      <c r="M384" s="2"/>
    </row>
    <row r="385" spans="11:13" ht="15" hidden="1" customHeight="1">
      <c r="K385" s="2"/>
      <c r="L385" s="2"/>
      <c r="M385" s="2"/>
    </row>
    <row r="386" spans="11:13" ht="15" hidden="1" customHeight="1">
      <c r="K386" s="2"/>
      <c r="L386" s="2"/>
      <c r="M386" s="2"/>
    </row>
    <row r="387" spans="11:13" ht="15" hidden="1" customHeight="1">
      <c r="K387" s="2"/>
      <c r="L387" s="2"/>
      <c r="M387" s="2"/>
    </row>
    <row r="388" spans="11:13" ht="15" hidden="1" customHeight="1">
      <c r="K388" s="2"/>
      <c r="L388" s="2"/>
      <c r="M388" s="2"/>
    </row>
    <row r="389" spans="11:13" ht="15" hidden="1" customHeight="1">
      <c r="K389" s="2"/>
      <c r="L389" s="2"/>
      <c r="M389" s="2"/>
    </row>
    <row r="390" spans="11:13" ht="15" hidden="1" customHeight="1">
      <c r="K390" s="2"/>
      <c r="L390" s="2"/>
      <c r="M390" s="2"/>
    </row>
    <row r="391" spans="11:13" ht="15" hidden="1" customHeight="1">
      <c r="K391" s="2"/>
      <c r="L391" s="2"/>
      <c r="M391" s="2"/>
    </row>
    <row r="392" spans="11:13">
      <c r="K392" s="2"/>
      <c r="L392" s="2"/>
      <c r="M392" s="2"/>
    </row>
    <row r="393" spans="11:13">
      <c r="K393" s="2"/>
      <c r="L393" s="2"/>
      <c r="M393" s="2"/>
    </row>
    <row r="394" spans="11:13">
      <c r="K394" s="2"/>
      <c r="L394" s="2"/>
      <c r="M394" s="2"/>
    </row>
    <row r="395" spans="11:13">
      <c r="K395" s="2"/>
      <c r="L395" s="2"/>
      <c r="M395" s="2"/>
    </row>
    <row r="396" spans="11:13">
      <c r="K396" s="2"/>
      <c r="L396" s="2"/>
      <c r="M396" s="2"/>
    </row>
    <row r="397" spans="11:13">
      <c r="K397" s="2"/>
      <c r="L397" s="2"/>
      <c r="M397" s="2"/>
    </row>
    <row r="398" spans="11:13">
      <c r="K398" s="2"/>
      <c r="L398" s="2"/>
      <c r="M398" s="2"/>
    </row>
    <row r="399" spans="11:13">
      <c r="K399" s="2"/>
      <c r="L399" s="2"/>
      <c r="M399" s="2"/>
    </row>
    <row r="400" spans="11:13">
      <c r="K400" s="2"/>
      <c r="L400" s="2"/>
      <c r="M400" s="2"/>
    </row>
    <row r="401" spans="11:13">
      <c r="K401" s="2"/>
      <c r="L401" s="2"/>
      <c r="M401" s="2"/>
    </row>
    <row r="402" spans="11:13">
      <c r="K402" s="2"/>
      <c r="L402" s="2"/>
      <c r="M402" s="2"/>
    </row>
    <row r="403" spans="11:13">
      <c r="K403" s="2"/>
      <c r="L403" s="2"/>
      <c r="M403" s="2"/>
    </row>
    <row r="404" spans="11:13">
      <c r="K404" s="2"/>
      <c r="L404" s="2"/>
      <c r="M404" s="2"/>
    </row>
    <row r="405" spans="11:13">
      <c r="K405" s="2"/>
      <c r="L405" s="2"/>
      <c r="M405" s="2"/>
    </row>
    <row r="406" spans="11:13">
      <c r="K406" s="2"/>
      <c r="L406" s="2"/>
      <c r="M406" s="2"/>
    </row>
    <row r="407" spans="11:13">
      <c r="K407" s="2"/>
      <c r="L407" s="2"/>
      <c r="M407" s="2"/>
    </row>
    <row r="408" spans="11:13">
      <c r="K408" s="2"/>
      <c r="L408" s="2"/>
      <c r="M408" s="2"/>
    </row>
    <row r="409" spans="11:13">
      <c r="K409" s="2"/>
      <c r="L409" s="2"/>
      <c r="M409" s="2"/>
    </row>
    <row r="410" spans="11:13">
      <c r="K410" s="2"/>
      <c r="L410" s="2"/>
      <c r="M410" s="2"/>
    </row>
    <row r="411" spans="11:13">
      <c r="K411" s="2"/>
      <c r="L411" s="2"/>
      <c r="M411" s="2"/>
    </row>
    <row r="412" spans="11:13">
      <c r="K412" s="2"/>
      <c r="L412" s="2"/>
      <c r="M412" s="2"/>
    </row>
    <row r="413" spans="11:13">
      <c r="K413" s="2"/>
      <c r="L413" s="2"/>
      <c r="M413" s="2"/>
    </row>
    <row r="414" spans="11:13">
      <c r="K414" s="2"/>
      <c r="L414" s="2"/>
      <c r="M414" s="2"/>
    </row>
    <row r="415" spans="11:13">
      <c r="K415" s="2"/>
      <c r="L415" s="2"/>
      <c r="M415" s="2"/>
    </row>
    <row r="416" spans="11:13">
      <c r="K416" s="2"/>
      <c r="L416" s="2"/>
      <c r="M416" s="2"/>
    </row>
    <row r="417" spans="11:13">
      <c r="K417" s="2"/>
      <c r="L417" s="2"/>
      <c r="M417" s="2"/>
    </row>
    <row r="418" spans="11:13">
      <c r="K418" s="2"/>
      <c r="L418" s="2"/>
      <c r="M418" s="2"/>
    </row>
    <row r="419" spans="11:13">
      <c r="K419" s="2"/>
      <c r="L419" s="2"/>
      <c r="M419" s="2"/>
    </row>
    <row r="420" spans="11:13">
      <c r="K420" s="2"/>
      <c r="L420" s="2"/>
      <c r="M420" s="2"/>
    </row>
    <row r="421" spans="11:13">
      <c r="K421" s="2"/>
      <c r="L421" s="2"/>
      <c r="M421" s="2"/>
    </row>
    <row r="422" spans="11:13">
      <c r="K422" s="2"/>
      <c r="L422" s="2"/>
      <c r="M422" s="2"/>
    </row>
    <row r="423" spans="11:13">
      <c r="K423" s="2"/>
      <c r="L423" s="2"/>
      <c r="M423" s="2"/>
    </row>
    <row r="424" spans="11:13">
      <c r="K424" s="2"/>
      <c r="L424" s="2"/>
      <c r="M424" s="2"/>
    </row>
    <row r="425" spans="11:13">
      <c r="K425" s="2"/>
      <c r="L425" s="2"/>
      <c r="M425" s="2"/>
    </row>
    <row r="426" spans="11:13">
      <c r="K426" s="2"/>
      <c r="L426" s="2"/>
      <c r="M426" s="2"/>
    </row>
  </sheetData>
  <pageMargins left="0.7" right="0.7" top="0.75" bottom="0.75" header="0.3" footer="0.3"/>
  <pageSetup scale="7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428"/>
  <sheetViews>
    <sheetView showGridLines="0" zoomScaleNormal="100" workbookViewId="0">
      <pane xSplit="2" ySplit="2" topLeftCell="C3" activePane="bottomRight" state="frozen"/>
      <selection sqref="A1:IV65536"/>
      <selection pane="topRight" sqref="A1:IV65536"/>
      <selection pane="bottomLeft" sqref="A1:IV65536"/>
      <selection pane="bottomRight" activeCell="B24" sqref="B24"/>
    </sheetView>
  </sheetViews>
  <sheetFormatPr defaultColWidth="9.140625" defaultRowHeight="15"/>
  <cols>
    <col min="1" max="1" width="5.7109375" style="4" customWidth="1"/>
    <col min="2" max="2" width="50.85546875" style="4" customWidth="1"/>
    <col min="3" max="14" width="10.7109375" style="4" customWidth="1"/>
    <col min="15" max="15" width="9.140625" style="4"/>
    <col min="16" max="16" width="10.140625" style="4" customWidth="1"/>
    <col min="17" max="16384" width="9.140625" style="4"/>
  </cols>
  <sheetData>
    <row r="1" spans="2:17" ht="18.75">
      <c r="B1" s="56" t="s">
        <v>77</v>
      </c>
      <c r="C1" s="1"/>
      <c r="D1" s="1"/>
      <c r="E1" s="1"/>
      <c r="F1" s="10"/>
      <c r="G1" s="10"/>
      <c r="H1" s="10"/>
      <c r="I1" s="10"/>
      <c r="J1" s="10"/>
      <c r="K1" s="2"/>
      <c r="L1" s="2"/>
      <c r="M1" s="2"/>
      <c r="N1" s="2"/>
    </row>
    <row r="2" spans="2:17">
      <c r="B2" s="3" t="s">
        <v>52</v>
      </c>
      <c r="C2" s="3">
        <v>2006</v>
      </c>
      <c r="D2" s="3">
        <v>2007</v>
      </c>
      <c r="E2" s="3">
        <v>2008</v>
      </c>
      <c r="F2" s="3">
        <v>2009</v>
      </c>
      <c r="G2" s="3">
        <v>2010</v>
      </c>
      <c r="H2" s="3">
        <v>2011</v>
      </c>
      <c r="I2" s="3">
        <f>+'Table 1'!I2</f>
        <v>2012</v>
      </c>
      <c r="J2" s="3">
        <f>+'Table 1'!J2</f>
        <v>2013</v>
      </c>
      <c r="K2" s="3">
        <f>+'Table 1'!K2</f>
        <v>2014</v>
      </c>
      <c r="L2" s="3">
        <f>+'Table 1'!L2</f>
        <v>2015</v>
      </c>
      <c r="M2" s="3" t="str">
        <f>+'Table 1'!M2</f>
        <v>2016 Prel</v>
      </c>
      <c r="N2" s="3" t="str">
        <f>+'Table 1'!N2</f>
        <v>2017 OGE</v>
      </c>
      <c r="O2" s="3" t="str">
        <f>+'Table 1'!O2</f>
        <v>2017 Prel</v>
      </c>
      <c r="P2" s="3" t="str">
        <f>+'Table 1'!P2</f>
        <v>2018 OGE</v>
      </c>
      <c r="Q2" s="3">
        <f>+'Table 1'!Q2</f>
        <v>0</v>
      </c>
    </row>
    <row r="3" spans="2:17">
      <c r="B3" s="2"/>
      <c r="C3" s="2"/>
      <c r="D3" s="2"/>
      <c r="E3" s="2"/>
      <c r="F3" s="13"/>
      <c r="G3" s="13"/>
      <c r="H3" s="13"/>
      <c r="I3" s="13"/>
      <c r="J3" s="13"/>
      <c r="K3" s="2"/>
      <c r="L3" s="2"/>
      <c r="M3" s="2"/>
      <c r="N3" s="2"/>
    </row>
    <row r="4" spans="2:17">
      <c r="B4" s="2" t="s">
        <v>17</v>
      </c>
      <c r="C4" s="17"/>
      <c r="D4" s="17">
        <f>+(('Table 5'!D4/'Table 5'!C4)-1)*100</f>
        <v>12.804958836897429</v>
      </c>
      <c r="E4" s="17">
        <f>+(('Table 5'!E4/'Table 5'!D4)-1)*100</f>
        <v>33.794954991639273</v>
      </c>
      <c r="F4" s="17">
        <f>+(('Table 5'!F4/'Table 5'!E4)-1)*100</f>
        <v>-43.564921029976269</v>
      </c>
      <c r="G4" s="17">
        <f>+(('Table 5'!G4/'Table 5'!F4)-1)*100</f>
        <v>38.056068295481893</v>
      </c>
      <c r="H4" s="17">
        <f>+(('Table 5'!H4/'Table 5'!G4)-1)*100</f>
        <v>30.080953982654691</v>
      </c>
      <c r="I4" s="17">
        <f>+(('Table 5'!I4/'Table 5'!H4)-1)*100</f>
        <v>-2.9084806912960781</v>
      </c>
      <c r="J4" s="17">
        <f>+(('Table 5'!J4/'Table 5'!I4)-1)*100</f>
        <v>-10.923108684114114</v>
      </c>
      <c r="K4" s="17">
        <f>+(('Table 5'!K4/'Table 5'!J4)-1)*100</f>
        <v>-15.531775591108243</v>
      </c>
      <c r="L4" s="17">
        <f>+(('Table 5'!L4/'Table 5'!K4)-1)*100</f>
        <v>-33.096481324425383</v>
      </c>
      <c r="M4" s="17">
        <f>+(('Table 5'!M4/'Table 5'!L4)-1)*100</f>
        <v>-39.341696658699924</v>
      </c>
      <c r="N4" s="17">
        <f>+(('Table 5'!N4/'Table 5'!M4)-1)*100</f>
        <v>9.2259687830340766</v>
      </c>
      <c r="O4" s="17">
        <f>+(('Table 5'!O4/'Table 5'!M4)-1)*100</f>
        <v>-3.1084449877701203</v>
      </c>
      <c r="P4" s="17">
        <f>+(('Table 5'!P4/'Table 5'!O4)-1)*100</f>
        <v>5.1770145417378011</v>
      </c>
    </row>
    <row r="5" spans="2:17">
      <c r="B5" s="8" t="s">
        <v>18</v>
      </c>
      <c r="C5" s="17"/>
      <c r="D5" s="17">
        <f>+(('Table 5'!D5/'Table 5'!C5)-1)*100</f>
        <v>15.536166527402884</v>
      </c>
      <c r="E5" s="17">
        <f>+(('Table 5'!E5/'Table 5'!D5)-1)*100</f>
        <v>32.145798607786723</v>
      </c>
      <c r="F5" s="17">
        <f>+(('Table 5'!F5/'Table 5'!E5)-1)*100</f>
        <v>-43.188312822272387</v>
      </c>
      <c r="G5" s="17">
        <f>+(('Table 5'!G5/'Table 5'!F5)-1)*100</f>
        <v>34.949575804016028</v>
      </c>
      <c r="H5" s="17">
        <f>+(('Table 5'!H5/'Table 5'!G5)-1)*100</f>
        <v>31.34276490973571</v>
      </c>
      <c r="I5" s="17">
        <f>+(('Table 5'!I5/'Table 5'!H5)-1)*100</f>
        <v>-2.2145638478576424</v>
      </c>
      <c r="J5" s="17">
        <f>+(('Table 5'!J5/'Table 5'!I5)-1)*100</f>
        <v>-11.457334354363757</v>
      </c>
      <c r="K5" s="17">
        <f>+(('Table 5'!K5/'Table 5'!J5)-1)*100</f>
        <v>-17.164428004002318</v>
      </c>
      <c r="L5" s="17">
        <f>+(('Table 5'!L5/'Table 5'!K5)-1)*100</f>
        <v>-35.055702224630416</v>
      </c>
      <c r="M5" s="17">
        <f>+(('Table 5'!M5/'Table 5'!L5)-1)*100</f>
        <v>-39.826004018853425</v>
      </c>
      <c r="N5" s="17">
        <f>+(('Table 5'!N5/'Table 5'!M5)-1)*100</f>
        <v>13.093421525006033</v>
      </c>
      <c r="O5" s="17">
        <f>+(('Table 5'!O5/'Table 5'!M5)-1)*100</f>
        <v>-2.1026452784185801</v>
      </c>
      <c r="P5" s="17">
        <f>+(('Table 5'!P5/'Table 5'!O5)-1)*100</f>
        <v>9.1471583886828078</v>
      </c>
    </row>
    <row r="6" spans="2:17" ht="18">
      <c r="B6" s="15" t="s">
        <v>19</v>
      </c>
      <c r="C6" s="17"/>
      <c r="D6" s="17">
        <f>+(('Table 5'!D6/'Table 5'!C6)-1)*100</f>
        <v>14.061543614699158</v>
      </c>
      <c r="E6" s="17">
        <f>+(('Table 5'!E6/'Table 5'!D6)-1)*100</f>
        <v>33.501997681224417</v>
      </c>
      <c r="F6" s="17">
        <f>+(('Table 5'!F6/'Table 5'!E6)-1)*100</f>
        <v>-51.136754163384722</v>
      </c>
      <c r="G6" s="17">
        <f>+(('Table 5'!G6/'Table 5'!F6)-1)*100</f>
        <v>49.599904828810359</v>
      </c>
      <c r="H6" s="17">
        <f>+(('Table 5'!H6/'Table 5'!G6)-1)*100</f>
        <v>37.037147947632711</v>
      </c>
      <c r="I6" s="17">
        <f>+(('Table 5'!I6/'Table 5'!H6)-1)*100</f>
        <v>-1.3925505192832421</v>
      </c>
      <c r="J6" s="17">
        <f>+(('Table 5'!J6/'Table 5'!I6)-1)*100</f>
        <v>-17.851955137272956</v>
      </c>
      <c r="K6" s="17">
        <f>+(('Table 5'!K6/'Table 5'!J6)-1)*100</f>
        <v>-23.890995339611255</v>
      </c>
      <c r="L6" s="17">
        <f>+(('Table 5'!L6/'Table 5'!K6)-1)*100</f>
        <v>-44.094553000054738</v>
      </c>
      <c r="M6" s="17">
        <f>+(('Table 5'!M6/'Table 5'!L6)-1)*100</f>
        <v>-49.063618153034781</v>
      </c>
      <c r="N6" s="17">
        <f>+(('Table 5'!N6/'Table 5'!M6)-1)*100</f>
        <v>6.6707233627695706</v>
      </c>
      <c r="O6" s="17">
        <f>+(('Table 5'!O6/'Table 5'!M6)-1)*100</f>
        <v>7.1551613279086768</v>
      </c>
      <c r="P6" s="17">
        <f>+(('Table 5'!P6/'Table 5'!O6)-1)*100</f>
        <v>9.447073984415443</v>
      </c>
    </row>
    <row r="7" spans="2:17">
      <c r="B7" s="15" t="s">
        <v>4</v>
      </c>
      <c r="C7" s="17"/>
      <c r="D7" s="17">
        <f>+(('Table 5'!D7/'Table 5'!C7)-1)*100</f>
        <v>23.872485814362875</v>
      </c>
      <c r="E7" s="17">
        <f>+(('Table 5'!E7/'Table 5'!D7)-1)*100</f>
        <v>25.086180677512758</v>
      </c>
      <c r="F7" s="17">
        <f>+(('Table 5'!F7/'Table 5'!E7)-1)*100</f>
        <v>0.97057836388350083</v>
      </c>
      <c r="G7" s="17">
        <f>+(('Table 5'!G7/'Table 5'!F7)-1)*100</f>
        <v>-4.4390684980144535</v>
      </c>
      <c r="H7" s="17">
        <f>+(('Table 5'!H7/'Table 5'!G7)-1)*100</f>
        <v>7.3753455593224659</v>
      </c>
      <c r="I7" s="17">
        <f>+(('Table 5'!I7/'Table 5'!H7)-1)*100</f>
        <v>-6.6301381181944734</v>
      </c>
      <c r="J7" s="17">
        <f>+(('Table 5'!J7/'Table 5'!I7)-1)*100</f>
        <v>24.819229094255601</v>
      </c>
      <c r="K7" s="17">
        <f>+(('Table 5'!K7/'Table 5'!J7)-1)*100</f>
        <v>7.9498428402615895</v>
      </c>
      <c r="L7" s="17">
        <f>+(('Table 5'!L7/'Table 5'!K7)-1)*100</f>
        <v>-11.26242174877936</v>
      </c>
      <c r="M7" s="17">
        <f>+(('Table 5'!M7/'Table 5'!L7)-1)*100</f>
        <v>-24.506402216497435</v>
      </c>
      <c r="N7" s="17">
        <f>+(('Table 5'!N7/'Table 5'!M7)-1)*100</f>
        <v>20.280016044844484</v>
      </c>
      <c r="O7" s="17">
        <f>+(('Table 5'!O7/'Table 5'!M7)-1)*100</f>
        <v>-12.461547493992686</v>
      </c>
      <c r="P7" s="17">
        <f>+(('Table 5'!P7/'Table 5'!O7)-1)*100</f>
        <v>8.7363692912547197</v>
      </c>
    </row>
    <row r="8" spans="2:17">
      <c r="B8" s="8" t="s">
        <v>20</v>
      </c>
      <c r="C8" s="17"/>
      <c r="D8" s="17">
        <f>+(('Table 5'!D8/'Table 5'!C8)-1)*100</f>
        <v>-32.649084181370512</v>
      </c>
      <c r="E8" s="17">
        <f>+(('Table 5'!E8/'Table 5'!D8)-1)*100</f>
        <v>80.876865807995202</v>
      </c>
      <c r="F8" s="17">
        <f>+(('Table 5'!F8/'Table 5'!E8)-1)*100</f>
        <v>-51.420032576562093</v>
      </c>
      <c r="G8" s="17">
        <f>+(('Table 5'!G8/'Table 5'!F8)-1)*100</f>
        <v>113.82887110711005</v>
      </c>
      <c r="H8" s="17">
        <f>+(('Table 5'!H8/'Table 5'!G8)-1)*100</f>
        <v>10.656782283612355</v>
      </c>
      <c r="I8" s="17">
        <f>+(('Table 5'!I8/'Table 5'!H8)-1)*100</f>
        <v>-15.587444743097056</v>
      </c>
      <c r="J8" s="17">
        <f>+(('Table 5'!J8/'Table 5'!I8)-1)*100</f>
        <v>0.3844336933326975</v>
      </c>
      <c r="K8" s="17">
        <f>+(('Table 5'!K8/'Table 5'!J8)-1)*100</f>
        <v>14.948818340487758</v>
      </c>
      <c r="L8" s="17">
        <f>+(('Table 5'!L8/'Table 5'!K8)-1)*100</f>
        <v>-6.7376919316470936</v>
      </c>
      <c r="M8" s="17">
        <f>+(('Table 5'!M8/'Table 5'!L8)-1)*100</f>
        <v>-34.804391485965382</v>
      </c>
      <c r="N8" s="17">
        <f>+(('Table 5'!N8/'Table 5'!M8)-1)*100</f>
        <v>-24.216046892972798</v>
      </c>
      <c r="O8" s="17">
        <f>+(('Table 5'!O8/'Table 5'!M8)-1)*100</f>
        <v>-11.805634557022959</v>
      </c>
      <c r="P8" s="17">
        <f>+(('Table 5'!P8/'Table 5'!O8)-1)*100</f>
        <v>-32.929900356610439</v>
      </c>
    </row>
    <row r="9" spans="2:17">
      <c r="B9" s="2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2:17">
      <c r="B10" s="2" t="s">
        <v>21</v>
      </c>
      <c r="C10" s="17"/>
      <c r="D10" s="17">
        <f>+(('Table 5'!D10/'Table 5'!C10)-1)*100</f>
        <v>32.547350603289146</v>
      </c>
      <c r="E10" s="17">
        <f>+(('Table 5'!E10/'Table 5'!D10)-1)*100</f>
        <v>61.948890375413953</v>
      </c>
      <c r="F10" s="17">
        <f>+(('Table 5'!F10/'Table 5'!E10)-1)*100</f>
        <v>-37.058901063570652</v>
      </c>
      <c r="G10" s="17">
        <f>+(('Table 5'!G10/'Table 5'!F10)-1)*100</f>
        <v>-3.9051763917641313E-2</v>
      </c>
      <c r="H10" s="17">
        <f>+(('Table 5'!H10/'Table 5'!G10)-1)*100</f>
        <v>17.087092425062032</v>
      </c>
      <c r="I10" s="17">
        <f>+(('Table 5'!I10/'Table 5'!H10)-1)*100</f>
        <v>5.2128086975986809</v>
      </c>
      <c r="J10" s="17">
        <f>+(('Table 5'!J10/'Table 5'!I10)-1)*100</f>
        <v>3.2897316223649664</v>
      </c>
      <c r="K10" s="17">
        <f>+(('Table 5'!K10/'Table 5'!J10)-1)*100</f>
        <v>0.8601888822566961</v>
      </c>
      <c r="L10" s="17">
        <f>+(('Table 5'!L10/'Table 5'!K10)-1)*100</f>
        <v>-36.765512569408507</v>
      </c>
      <c r="M10" s="17">
        <f>+(('Table 5'!M10/'Table 5'!L10)-1)*100</f>
        <v>-31.92314094434645</v>
      </c>
      <c r="N10" s="17">
        <f>+(('Table 5'!N10/'Table 5'!M10)-1)*100</f>
        <v>13.805189433314702</v>
      </c>
      <c r="O10" s="17">
        <f>+(('Table 5'!O10/'Table 5'!M10)-1)*100</f>
        <v>-6.1541013684029977E-2</v>
      </c>
      <c r="P10" s="17">
        <f>+(('Table 5'!P10/'Table 5'!O10)-1)*100</f>
        <v>-5.605604461569758</v>
      </c>
    </row>
    <row r="11" spans="2:17">
      <c r="B11" s="2" t="s">
        <v>22</v>
      </c>
      <c r="C11" s="17"/>
      <c r="D11" s="17">
        <f>+(('Table 5'!D11/'Table 5'!C11)-1)*100</f>
        <v>44.57859162890874</v>
      </c>
      <c r="E11" s="17">
        <f>+(('Table 5'!E11/'Table 5'!D11)-1)*100</f>
        <v>67.159562366699575</v>
      </c>
      <c r="F11" s="17">
        <f>+(('Table 5'!F11/'Table 5'!E11)-1)*100</f>
        <v>-40.522072848415149</v>
      </c>
      <c r="G11" s="17">
        <f>+(('Table 5'!G11/'Table 5'!F11)-1)*100</f>
        <v>6.0241792889208279</v>
      </c>
      <c r="H11" s="17">
        <f>+(('Table 5'!H11/'Table 5'!G11)-1)*100</f>
        <v>21.666992801032325</v>
      </c>
      <c r="I11" s="17">
        <f>+(('Table 5'!I11/'Table 5'!H11)-1)*100</f>
        <v>-0.23672005503834193</v>
      </c>
      <c r="J11" s="17">
        <f>+(('Table 5'!J11/'Table 5'!I11)-1)*100</f>
        <v>0.20414049596706452</v>
      </c>
      <c r="K11" s="17">
        <f>+(('Table 5'!K11/'Table 5'!J11)-1)*100</f>
        <v>-0.76996057487863645</v>
      </c>
      <c r="L11" s="17">
        <f>+(('Table 5'!L11/'Table 5'!K11)-1)*100</f>
        <v>-27.505720177187143</v>
      </c>
      <c r="M11" s="17">
        <f>+(('Table 5'!M11/'Table 5'!L11)-1)*100</f>
        <v>-30.377299350487952</v>
      </c>
      <c r="N11" s="17">
        <f>+(('Table 5'!N11/'Table 5'!M11)-1)*100</f>
        <v>9.6391529558776732</v>
      </c>
      <c r="O11" s="17">
        <f>+(('Table 5'!O11/'Table 5'!M11)-1)*100</f>
        <v>-3.0017858920566076</v>
      </c>
      <c r="P11" s="17">
        <f>+(('Table 5'!P11/'Table 5'!O11)-1)*100</f>
        <v>-3.4807110225110849</v>
      </c>
    </row>
    <row r="12" spans="2:17">
      <c r="B12" s="15" t="s">
        <v>23</v>
      </c>
      <c r="C12" s="17"/>
      <c r="D12" s="17">
        <f>+(('Table 5'!D12/'Table 5'!C12)-1)*100</f>
        <v>4.7529000094187035</v>
      </c>
      <c r="E12" s="17">
        <f>+(('Table 5'!E12/'Table 5'!D12)-1)*100</f>
        <v>31.623249174445899</v>
      </c>
      <c r="F12" s="17">
        <f>+(('Table 5'!F12/'Table 5'!E12)-1)*100</f>
        <v>7.440036461292121</v>
      </c>
      <c r="G12" s="17">
        <f>+(('Table 5'!G12/'Table 5'!F12)-1)*100</f>
        <v>-6.9363914037621432</v>
      </c>
      <c r="H12" s="17">
        <f>+(('Table 5'!H12/'Table 5'!G12)-1)*100</f>
        <v>10.334484100684627</v>
      </c>
      <c r="I12" s="17">
        <f>+(('Table 5'!I12/'Table 5'!H12)-1)*100</f>
        <v>7.8162042212501559</v>
      </c>
      <c r="J12" s="17">
        <f>+(('Table 5'!J12/'Table 5'!I12)-1)*100</f>
        <v>3.9457414396962598</v>
      </c>
      <c r="K12" s="17">
        <f>+(('Table 5'!K12/'Table 5'!J12)-1)*100</f>
        <v>6.2973246343989375</v>
      </c>
      <c r="L12" s="17">
        <f>+(('Table 5'!L12/'Table 5'!K12)-1)*100</f>
        <v>-7.7945266698361664</v>
      </c>
      <c r="M12" s="17">
        <f>+(('Table 5'!M12/'Table 5'!L12)-1)*100</f>
        <v>-29.227885297395861</v>
      </c>
      <c r="N12" s="17">
        <f>+(('Table 5'!N12/'Table 5'!M12)-1)*100</f>
        <v>-0.23554500336361306</v>
      </c>
      <c r="O12" s="17">
        <f>+(('Table 5'!O12/'Table 5'!M12)-1)*100</f>
        <v>-7.7157154424471468</v>
      </c>
      <c r="P12" s="17">
        <f>+(('Table 5'!P12/'Table 5'!O12)-1)*100</f>
        <v>-14.263419086570195</v>
      </c>
    </row>
    <row r="13" spans="2:17">
      <c r="B13" s="15" t="s">
        <v>24</v>
      </c>
      <c r="C13" s="17"/>
      <c r="D13" s="17">
        <f>+(('Table 5'!D13/'Table 5'!C13)-1)*100</f>
        <v>-0.24384926990160816</v>
      </c>
      <c r="E13" s="17">
        <f>+(('Table 5'!E13/'Table 5'!D13)-1)*100</f>
        <v>38.505642556990423</v>
      </c>
      <c r="F13" s="17">
        <f>+(('Table 5'!F13/'Table 5'!E13)-1)*100</f>
        <v>-37.624531766929827</v>
      </c>
      <c r="G13" s="17">
        <f>+(('Table 5'!G13/'Table 5'!F13)-1)*100</f>
        <v>40.040438848121852</v>
      </c>
      <c r="H13" s="17">
        <f>+(('Table 5'!H13/'Table 5'!G13)-1)*100</f>
        <v>49.467510392703204</v>
      </c>
      <c r="I13" s="17">
        <f>+(('Table 5'!I13/'Table 5'!H13)-1)*100</f>
        <v>15.399814164112314</v>
      </c>
      <c r="J13" s="17">
        <f>+(('Table 5'!J13/'Table 5'!I13)-1)*100</f>
        <v>-12.040504191306134</v>
      </c>
      <c r="K13" s="17">
        <f>+(('Table 5'!K13/'Table 5'!J13)-1)*100</f>
        <v>-5.37877081010053</v>
      </c>
      <c r="L13" s="17">
        <f>+(('Table 5'!L13/'Table 5'!K13)-1)*100</f>
        <v>-44.876427824463363</v>
      </c>
      <c r="M13" s="17">
        <f>+(('Table 5'!M13/'Table 5'!L13)-1)*100</f>
        <v>-44.168312721859614</v>
      </c>
      <c r="N13" s="17">
        <f>+(('Table 5'!N13/'Table 5'!M13)-1)*100</f>
        <v>43.183732069862813</v>
      </c>
      <c r="O13" s="17">
        <f>+(('Table 5'!O13/'Table 5'!M13)-1)*100</f>
        <v>-0.59606385872683632</v>
      </c>
      <c r="P13" s="17">
        <f>+(('Table 5'!P13/'Table 5'!O13)-1)*100</f>
        <v>5.3991170917674136</v>
      </c>
    </row>
    <row r="14" spans="2:17">
      <c r="B14" s="16" t="s">
        <v>25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23"/>
    </row>
    <row r="15" spans="2:17">
      <c r="B15" s="16" t="s">
        <v>26</v>
      </c>
      <c r="C15" s="17"/>
      <c r="D15" s="17">
        <f>+(('Table 5'!D15/'Table 5'!C15)-1)*100</f>
        <v>-0.24384926990160816</v>
      </c>
      <c r="E15" s="17">
        <f>+(('Table 5'!E15/'Table 5'!D15)-1)*100</f>
        <v>38.505642556990423</v>
      </c>
      <c r="F15" s="17">
        <f>+(('Table 5'!F15/'Table 5'!E15)-1)*100</f>
        <v>-37.624531766929827</v>
      </c>
      <c r="G15" s="17">
        <f>+(('Table 5'!G15/'Table 5'!F15)-1)*100</f>
        <v>2.5286542245644972</v>
      </c>
      <c r="H15" s="17">
        <f>+(('Table 5'!H15/'Table 5'!G15)-1)*100</f>
        <v>55.312866399493466</v>
      </c>
      <c r="I15" s="17"/>
      <c r="J15" s="17"/>
      <c r="K15" s="17"/>
      <c r="L15" s="17"/>
      <c r="M15" s="17"/>
      <c r="N15" s="17"/>
      <c r="O15" s="17"/>
      <c r="P15" s="17"/>
    </row>
    <row r="16" spans="2:17">
      <c r="B16" s="15" t="s">
        <v>55</v>
      </c>
      <c r="C16" s="17"/>
      <c r="D16" s="17">
        <f>+(('Table 5'!D16/'Table 5'!C16)-1)*100</f>
        <v>-10.001108363106992</v>
      </c>
      <c r="E16" s="17">
        <f>+(('Table 5'!E16/'Table 5'!D16)-1)*100</f>
        <v>101.96637750065132</v>
      </c>
      <c r="F16" s="17">
        <f>+(('Table 5'!F16/'Table 5'!E16)-1)*100</f>
        <v>-26.232402717424741</v>
      </c>
      <c r="G16" s="17">
        <f>+(('Table 5'!G16/'Table 5'!F16)-1)*100</f>
        <v>-24.727700164478616</v>
      </c>
      <c r="H16" s="17">
        <f>+(('Table 5'!H16/'Table 5'!G16)-1)*100</f>
        <v>-5.1559665737138216</v>
      </c>
      <c r="I16" s="17">
        <f>+(('Table 5'!I16/'Table 5'!H16)-1)*100</f>
        <v>2.1199837073530237</v>
      </c>
      <c r="J16" s="17">
        <f>+(('Table 5'!J16/'Table 5'!I16)-1)*100</f>
        <v>-12.616470957541836</v>
      </c>
      <c r="K16" s="17">
        <f>+(('Table 5'!K16/'Table 5'!J16)-1)*100</f>
        <v>38.173796728697809</v>
      </c>
      <c r="L16" s="17">
        <f>+(('Table 5'!L16/'Table 5'!K16)-1)*100</f>
        <v>47.697230780935016</v>
      </c>
      <c r="M16" s="17">
        <f>+(('Table 5'!M16/'Table 5'!L16)-1)*100</f>
        <v>33.306883554850231</v>
      </c>
      <c r="N16" s="17">
        <f>+(('Table 5'!N16/'Table 5'!M16)-1)*100</f>
        <v>-11.11081738394839</v>
      </c>
      <c r="O16" s="17">
        <f>+(('Table 5'!O16/'Table 5'!M16)-1)*100</f>
        <v>30.506649982963818</v>
      </c>
      <c r="P16" s="17">
        <f>+(('Table 5'!P16/'Table 5'!O16)-1)*100</f>
        <v>5.8443596071954484</v>
      </c>
    </row>
    <row r="17" spans="2:16">
      <c r="B17" s="15" t="s">
        <v>27</v>
      </c>
      <c r="C17" s="17"/>
      <c r="D17" s="17">
        <f>+(('Table 5'!D17/'Table 5'!C17)-1)*100</f>
        <v>207.01362170607717</v>
      </c>
      <c r="E17" s="17">
        <f>+(('Table 5'!E17/'Table 5'!D17)-1)*100</f>
        <v>101.18057911797234</v>
      </c>
      <c r="F17" s="17">
        <f>+(('Table 5'!F17/'Table 5'!E17)-1)*100</f>
        <v>-61.470781348195544</v>
      </c>
      <c r="G17" s="17">
        <f>+(('Table 5'!G17/'Table 5'!F17)-1)*100</f>
        <v>3.99647318302363</v>
      </c>
      <c r="H17" s="17">
        <f>+(('Table 5'!H17/'Table 5'!G17)-1)*100</f>
        <v>12.56365889691522</v>
      </c>
      <c r="I17" s="17">
        <f>+(('Table 5'!I17/'Table 5'!H17)-1)*100</f>
        <v>-25.52127673280723</v>
      </c>
      <c r="J17" s="17">
        <f>+(('Table 5'!J17/'Table 5'!I17)-1)*100</f>
        <v>17.99366293720206</v>
      </c>
      <c r="K17" s="17">
        <f>+(('Table 5'!K17/'Table 5'!J17)-1)*100</f>
        <v>-7.4248143187629285</v>
      </c>
      <c r="L17" s="17">
        <f>+(('Table 5'!L17/'Table 5'!K17)-1)*100</f>
        <v>-43.671550736292652</v>
      </c>
      <c r="M17" s="17">
        <f>+(('Table 5'!M17/'Table 5'!L17)-1)*100</f>
        <v>-41.109313175999951</v>
      </c>
      <c r="N17" s="17">
        <f>+(('Table 5'!N17/'Table 5'!M17)-1)*100</f>
        <v>14.758519385582925</v>
      </c>
      <c r="O17" s="17">
        <f>+(('Table 5'!O17/'Table 5'!M17)-1)*100</f>
        <v>-23.871223389946394</v>
      </c>
      <c r="P17" s="17">
        <f>+(('Table 5'!P17/'Table 5'!O17)-1)*100</f>
        <v>3.3647010148894596</v>
      </c>
    </row>
    <row r="18" spans="2:16">
      <c r="B18" s="16" t="s">
        <v>58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2:16">
      <c r="B19" s="16" t="s">
        <v>20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2:16" ht="15" customHeight="1">
      <c r="B20" s="8" t="s">
        <v>28</v>
      </c>
      <c r="C20" s="17"/>
      <c r="D20" s="17">
        <f>+(('Table 5'!D20/'Table 5'!C20)-1)*100</f>
        <v>9.0242440753879762</v>
      </c>
      <c r="E20" s="17">
        <f>+(('Table 5'!E20/'Table 5'!D20)-1)*100</f>
        <v>48.438780244983533</v>
      </c>
      <c r="F20" s="17">
        <f>+(('Table 5'!F20/'Table 5'!E20)-1)*100</f>
        <v>-26.947227591879575</v>
      </c>
      <c r="G20" s="17">
        <f>+(('Table 5'!G20/'Table 5'!F20)-1)*100</f>
        <v>-14.452644373367928</v>
      </c>
      <c r="H20" s="17">
        <f>+(('Table 5'!H20/'Table 5'!G20)-1)*100</f>
        <v>3.5936585369471974</v>
      </c>
      <c r="I20" s="17">
        <f>+(('Table 5'!I20/'Table 5'!H20)-1)*100</f>
        <v>24.069478908188579</v>
      </c>
      <c r="J20" s="17">
        <f>+(('Table 5'!J20/'Table 5'!I20)-1)*100</f>
        <v>11.874927238705336</v>
      </c>
      <c r="K20" s="17">
        <f>+(('Table 5'!K20/'Table 5'!J20)-1)*100</f>
        <v>4.9226773698500814</v>
      </c>
      <c r="L20" s="17">
        <f>+(('Table 5'!L20/'Table 5'!K20)-1)*100</f>
        <v>-58.589784737753867</v>
      </c>
      <c r="M20" s="17">
        <f>+(('Table 5'!M20/'Table 5'!L20)-1)*100</f>
        <v>-38.301364831204019</v>
      </c>
      <c r="N20" s="17">
        <f>+(('Table 5'!N20/'Table 5'!M20)-1)*100</f>
        <v>33.20212609283584</v>
      </c>
      <c r="O20" s="17">
        <f>+(('Table 5'!O20/'Table 5'!M20)-1)*100</f>
        <v>13.628147969634941</v>
      </c>
      <c r="P20" s="17">
        <f>+(('Table 5'!P20/'Table 5'!O20)-1)*100</f>
        <v>-14.051098215113777</v>
      </c>
    </row>
    <row r="21" spans="2:16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2:16">
      <c r="B22" s="2" t="str">
        <f>ToC!$B$18</f>
        <v>Source: Government of Angola Budget, IMF staff reports.</v>
      </c>
      <c r="C22" s="2"/>
      <c r="D22" s="2"/>
      <c r="E22" s="2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</row>
    <row r="23" spans="2:16" ht="18">
      <c r="B23" s="4" t="s">
        <v>44</v>
      </c>
      <c r="F23" s="13"/>
      <c r="G23" s="13"/>
      <c r="H23" s="13"/>
      <c r="I23" s="13"/>
      <c r="J23" s="13"/>
      <c r="K23" s="2"/>
      <c r="L23" s="2"/>
      <c r="M23" s="2"/>
      <c r="N23" s="2"/>
    </row>
    <row r="24" spans="2:16">
      <c r="F24" s="13"/>
      <c r="G24" s="13"/>
      <c r="H24" s="13"/>
      <c r="I24" s="13"/>
      <c r="J24" s="13"/>
      <c r="K24" s="2"/>
      <c r="L24" s="2"/>
      <c r="M24" s="2"/>
      <c r="N24" s="2"/>
    </row>
    <row r="25" spans="2:16">
      <c r="F25" s="13"/>
      <c r="G25" s="13"/>
      <c r="H25" s="13"/>
      <c r="I25" s="13"/>
      <c r="J25" s="13"/>
      <c r="K25" s="2"/>
      <c r="L25" s="2"/>
      <c r="M25" s="2"/>
      <c r="N25" s="2"/>
    </row>
    <row r="26" spans="2:16">
      <c r="F26" s="13"/>
      <c r="G26" s="13"/>
      <c r="H26" s="13"/>
      <c r="I26" s="13"/>
      <c r="J26" s="13"/>
      <c r="K26" s="2"/>
      <c r="L26" s="2"/>
      <c r="M26" s="2"/>
      <c r="N26" s="2"/>
    </row>
    <row r="83" ht="15" hidden="1" customHeight="1"/>
    <row r="84" ht="15" hidden="1" customHeight="1"/>
    <row r="153" ht="15" hidden="1" customHeight="1"/>
    <row r="154" ht="15" hidden="1" customHeight="1"/>
    <row r="159" ht="15" hidden="1" customHeight="1"/>
    <row r="162" ht="15" hidden="1" customHeight="1"/>
    <row r="163" ht="15" hidden="1" customHeight="1"/>
    <row r="164" ht="15" hidden="1" customHeight="1"/>
    <row r="165" ht="15" hidden="1" customHeight="1"/>
    <row r="166" ht="15" hidden="1" customHeight="1"/>
    <row r="167" ht="15" hidden="1" customHeight="1"/>
    <row r="304" spans="2:14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2:14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2:14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2:14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2:14">
      <c r="B308" s="2"/>
      <c r="C308" s="2"/>
      <c r="D308" s="2"/>
      <c r="E308" s="2"/>
      <c r="F308" s="18"/>
      <c r="G308" s="2"/>
      <c r="H308" s="2"/>
      <c r="I308" s="2"/>
      <c r="J308" s="2"/>
      <c r="K308" s="2"/>
      <c r="L308" s="2"/>
      <c r="M308" s="2"/>
      <c r="N308" s="2"/>
    </row>
    <row r="309" spans="2:14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2:14">
      <c r="B310" s="8"/>
      <c r="C310" s="8"/>
      <c r="D310" s="8"/>
      <c r="E310" s="8"/>
      <c r="F310" s="10"/>
      <c r="G310" s="10"/>
      <c r="H310" s="10"/>
      <c r="I310" s="10"/>
      <c r="J310" s="10"/>
      <c r="K310" s="2"/>
      <c r="L310" s="2"/>
      <c r="M310" s="2"/>
      <c r="N310" s="2"/>
    </row>
    <row r="311" spans="2:14">
      <c r="B311" s="15"/>
      <c r="C311" s="15"/>
      <c r="D311" s="15"/>
      <c r="E311" s="15"/>
      <c r="F311" s="10"/>
      <c r="G311" s="10"/>
      <c r="H311" s="10"/>
      <c r="I311" s="10"/>
      <c r="J311" s="10"/>
      <c r="K311" s="2"/>
      <c r="L311" s="2"/>
      <c r="M311" s="2"/>
      <c r="N311" s="2"/>
    </row>
    <row r="312" spans="2:14">
      <c r="B312" s="8"/>
      <c r="C312" s="8"/>
      <c r="D312" s="8"/>
      <c r="E312" s="8"/>
      <c r="F312" s="10"/>
      <c r="G312" s="10"/>
      <c r="H312" s="10"/>
      <c r="I312" s="10"/>
      <c r="J312" s="10"/>
      <c r="K312" s="2"/>
      <c r="L312" s="2"/>
      <c r="M312" s="2"/>
      <c r="N312" s="2"/>
    </row>
    <row r="313" spans="2:14">
      <c r="B313" s="15"/>
      <c r="C313" s="15"/>
      <c r="D313" s="15"/>
      <c r="E313" s="15"/>
      <c r="F313" s="10"/>
      <c r="G313" s="10"/>
      <c r="H313" s="10"/>
      <c r="I313" s="10"/>
      <c r="J313" s="10"/>
      <c r="K313" s="2"/>
      <c r="L313" s="2"/>
      <c r="M313" s="2"/>
      <c r="N313" s="2"/>
    </row>
    <row r="314" spans="2:14">
      <c r="B314" s="8"/>
      <c r="C314" s="8"/>
      <c r="D314" s="8"/>
      <c r="E314" s="8"/>
      <c r="F314" s="5"/>
      <c r="G314" s="5"/>
      <c r="H314" s="5"/>
      <c r="I314" s="5"/>
      <c r="J314" s="5"/>
      <c r="K314" s="2"/>
      <c r="L314" s="2"/>
      <c r="M314" s="2"/>
      <c r="N314" s="2"/>
    </row>
    <row r="315" spans="2:14">
      <c r="B315" s="3"/>
      <c r="C315" s="3"/>
      <c r="D315" s="3"/>
      <c r="E315" s="3"/>
      <c r="F315" s="3"/>
      <c r="G315" s="3"/>
      <c r="H315" s="3"/>
      <c r="I315" s="3"/>
      <c r="K315" s="2"/>
      <c r="L315" s="2"/>
      <c r="M315" s="2"/>
      <c r="N315" s="2"/>
    </row>
    <row r="316" spans="2:14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2:14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2:14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2:14">
      <c r="B319" s="1"/>
      <c r="C319" s="1"/>
      <c r="D319" s="1"/>
      <c r="E319" s="1"/>
      <c r="F319" s="2"/>
      <c r="G319" s="2"/>
      <c r="H319" s="2"/>
      <c r="I319" s="2"/>
      <c r="J319" s="2"/>
      <c r="K319" s="2"/>
      <c r="L319" s="2"/>
      <c r="M319" s="2"/>
      <c r="N319" s="2"/>
    </row>
    <row r="320" spans="2:14">
      <c r="B320" s="3"/>
      <c r="C320" s="3"/>
      <c r="D320" s="3"/>
      <c r="E320" s="3"/>
      <c r="F320" s="3"/>
      <c r="G320" s="3"/>
      <c r="H320" s="3"/>
      <c r="I320" s="3"/>
      <c r="K320" s="2"/>
      <c r="L320" s="2"/>
      <c r="M320" s="2"/>
      <c r="N320" s="2"/>
    </row>
    <row r="321" spans="2:14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2:14">
      <c r="B322" s="2"/>
      <c r="C322" s="2"/>
      <c r="D322" s="2"/>
      <c r="E322" s="2"/>
      <c r="F322" s="7"/>
      <c r="G322" s="7"/>
      <c r="H322" s="7"/>
      <c r="I322" s="7"/>
      <c r="J322" s="7"/>
      <c r="K322" s="2"/>
      <c r="L322" s="2"/>
      <c r="M322" s="2"/>
      <c r="N322" s="2"/>
    </row>
    <row r="323" spans="2:14">
      <c r="B323" s="2"/>
      <c r="C323" s="2"/>
      <c r="D323" s="2"/>
      <c r="E323" s="2"/>
      <c r="F323" s="7"/>
      <c r="G323" s="7"/>
      <c r="H323" s="7"/>
      <c r="I323" s="7"/>
      <c r="J323" s="7"/>
      <c r="K323" s="2"/>
      <c r="L323" s="2"/>
      <c r="M323" s="2"/>
      <c r="N323" s="2"/>
    </row>
    <row r="324" spans="2:14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2:14">
      <c r="B325" s="2"/>
      <c r="C325" s="2"/>
      <c r="D325" s="2"/>
      <c r="E325" s="2"/>
      <c r="F325" s="7"/>
      <c r="G325" s="7"/>
      <c r="H325" s="7"/>
      <c r="I325" s="7"/>
      <c r="J325" s="7"/>
      <c r="K325" s="2"/>
      <c r="L325" s="2"/>
      <c r="M325" s="2"/>
      <c r="N325" s="2"/>
    </row>
    <row r="326" spans="2:14">
      <c r="B326" s="2"/>
      <c r="C326" s="2"/>
      <c r="D326" s="2"/>
      <c r="E326" s="2"/>
      <c r="F326" s="7"/>
      <c r="G326" s="7"/>
      <c r="H326" s="7"/>
      <c r="I326" s="7"/>
      <c r="J326" s="7"/>
      <c r="K326" s="2"/>
      <c r="L326" s="2"/>
      <c r="M326" s="2"/>
      <c r="N326" s="2"/>
    </row>
    <row r="327" spans="2:14">
      <c r="B327" s="2"/>
      <c r="C327" s="2"/>
      <c r="D327" s="2"/>
      <c r="E327" s="2"/>
      <c r="F327" s="7"/>
      <c r="G327" s="7"/>
      <c r="H327" s="7"/>
      <c r="I327" s="7"/>
      <c r="J327" s="7"/>
      <c r="K327" s="2"/>
      <c r="L327" s="2"/>
      <c r="M327" s="2"/>
      <c r="N327" s="2"/>
    </row>
    <row r="328" spans="2:14">
      <c r="B328" s="2"/>
      <c r="C328" s="2"/>
      <c r="D328" s="2"/>
      <c r="E328" s="2"/>
      <c r="F328" s="7"/>
      <c r="G328" s="7"/>
      <c r="H328" s="7"/>
      <c r="I328" s="7"/>
      <c r="J328" s="7"/>
      <c r="K328" s="2"/>
      <c r="L328" s="2"/>
      <c r="M328" s="2"/>
      <c r="N328" s="2"/>
    </row>
    <row r="329" spans="2:14" ht="15" hidden="1" customHeight="1">
      <c r="B329" s="2"/>
      <c r="C329" s="2"/>
      <c r="D329" s="2"/>
      <c r="E329" s="2"/>
      <c r="F329" s="7"/>
      <c r="G329" s="7"/>
      <c r="H329" s="7"/>
      <c r="I329" s="7"/>
      <c r="J329" s="7"/>
      <c r="K329" s="2"/>
      <c r="L329" s="2"/>
      <c r="M329" s="2"/>
      <c r="N329" s="2"/>
    </row>
    <row r="330" spans="2:14" ht="15" hidden="1" customHeight="1">
      <c r="B330" s="8"/>
      <c r="C330" s="8"/>
      <c r="D330" s="8"/>
      <c r="E330" s="8"/>
      <c r="F330" s="7"/>
      <c r="G330" s="7"/>
      <c r="H330" s="7"/>
      <c r="I330" s="7"/>
      <c r="J330" s="7"/>
      <c r="K330" s="2"/>
      <c r="L330" s="2"/>
      <c r="M330" s="2"/>
      <c r="N330" s="2"/>
    </row>
    <row r="331" spans="2:14" ht="15" hidden="1" customHeight="1">
      <c r="B331" s="8"/>
      <c r="C331" s="8"/>
      <c r="D331" s="8"/>
      <c r="E331" s="8"/>
      <c r="F331" s="10"/>
      <c r="G331" s="10"/>
      <c r="H331" s="10"/>
      <c r="I331" s="10"/>
      <c r="J331" s="10"/>
      <c r="K331" s="2"/>
      <c r="L331" s="2"/>
      <c r="M331" s="2"/>
      <c r="N331" s="2"/>
    </row>
    <row r="332" spans="2:14" ht="15" hidden="1" customHeight="1">
      <c r="B332" s="8"/>
      <c r="C332" s="8"/>
      <c r="D332" s="8"/>
      <c r="E332" s="8"/>
      <c r="F332" s="10"/>
      <c r="G332" s="10"/>
      <c r="H332" s="10"/>
      <c r="I332" s="10"/>
      <c r="J332" s="10"/>
      <c r="K332" s="2"/>
      <c r="L332" s="2"/>
      <c r="M332" s="2"/>
      <c r="N332" s="2"/>
    </row>
    <row r="333" spans="2:14" ht="15" hidden="1" customHeight="1">
      <c r="B333" s="2"/>
      <c r="C333" s="2"/>
      <c r="D333" s="2"/>
      <c r="E333" s="2"/>
      <c r="F333" s="7"/>
      <c r="G333" s="7"/>
      <c r="H333" s="7"/>
      <c r="I333" s="7"/>
      <c r="J333" s="7"/>
      <c r="K333" s="2"/>
      <c r="L333" s="2"/>
      <c r="M333" s="2"/>
      <c r="N333" s="2"/>
    </row>
    <row r="334" spans="2:14" ht="15" hidden="1" customHeight="1">
      <c r="B334" s="2"/>
      <c r="C334" s="2"/>
      <c r="D334" s="2"/>
      <c r="E334" s="2"/>
      <c r="F334" s="7"/>
      <c r="G334" s="7"/>
      <c r="H334" s="7"/>
      <c r="I334" s="7"/>
      <c r="J334" s="7"/>
      <c r="K334" s="2"/>
      <c r="L334" s="2"/>
      <c r="M334" s="2"/>
      <c r="N334" s="2"/>
    </row>
    <row r="335" spans="2:14" ht="15" hidden="1" customHeight="1">
      <c r="B335" s="8"/>
      <c r="C335" s="8"/>
      <c r="D335" s="8"/>
      <c r="E335" s="8"/>
      <c r="F335" s="7"/>
      <c r="G335" s="7"/>
      <c r="H335" s="7"/>
      <c r="I335" s="7"/>
      <c r="J335" s="7"/>
      <c r="K335" s="2"/>
      <c r="L335" s="2"/>
      <c r="M335" s="2"/>
      <c r="N335" s="2"/>
    </row>
    <row r="336" spans="2:14" ht="15" hidden="1" customHeight="1">
      <c r="B336" s="8"/>
      <c r="C336" s="8"/>
      <c r="D336" s="8"/>
      <c r="E336" s="8"/>
      <c r="F336" s="5"/>
      <c r="G336" s="5"/>
      <c r="H336" s="5"/>
      <c r="I336" s="5"/>
      <c r="J336" s="5"/>
      <c r="K336" s="2"/>
      <c r="L336" s="2"/>
      <c r="M336" s="2"/>
      <c r="N336" s="2"/>
    </row>
    <row r="337" spans="2:14" ht="15" hidden="1" customHeight="1">
      <c r="B337" s="8"/>
      <c r="C337" s="8"/>
      <c r="D337" s="8"/>
      <c r="E337" s="8"/>
      <c r="F337" s="5"/>
      <c r="G337" s="5"/>
      <c r="H337" s="5"/>
      <c r="I337" s="5"/>
      <c r="J337" s="5"/>
      <c r="K337" s="2"/>
      <c r="L337" s="2"/>
      <c r="M337" s="2"/>
      <c r="N337" s="2"/>
    </row>
    <row r="338" spans="2:14" ht="15" hidden="1" customHeight="1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2:14" ht="15" hidden="1" customHeight="1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2:14" ht="15" hidden="1" customHeight="1">
      <c r="B340" s="8"/>
      <c r="C340" s="8"/>
      <c r="D340" s="8"/>
      <c r="E340" s="8"/>
      <c r="F340" s="7"/>
      <c r="G340" s="7"/>
      <c r="H340" s="7"/>
      <c r="I340" s="7"/>
      <c r="J340" s="7"/>
      <c r="K340" s="2"/>
      <c r="L340" s="2"/>
      <c r="M340" s="2"/>
      <c r="N340" s="2"/>
    </row>
    <row r="341" spans="2:14" ht="15" hidden="1" customHeight="1">
      <c r="B341" s="8"/>
      <c r="C341" s="8"/>
      <c r="D341" s="8"/>
      <c r="E341" s="8"/>
      <c r="F341" s="10"/>
      <c r="G341" s="10"/>
      <c r="H341" s="10"/>
      <c r="I341" s="10"/>
      <c r="J341" s="10"/>
      <c r="K341" s="2"/>
      <c r="L341" s="2"/>
      <c r="M341" s="2"/>
      <c r="N341" s="2"/>
    </row>
    <row r="342" spans="2:14" ht="15" hidden="1" customHeight="1">
      <c r="B342" s="8"/>
      <c r="C342" s="8"/>
      <c r="D342" s="8"/>
      <c r="E342" s="8"/>
      <c r="F342" s="10"/>
      <c r="G342" s="10"/>
      <c r="H342" s="10"/>
      <c r="I342" s="10"/>
      <c r="J342" s="10"/>
      <c r="K342" s="2"/>
      <c r="L342" s="2"/>
      <c r="M342" s="2"/>
      <c r="N342" s="2"/>
    </row>
    <row r="343" spans="2:14" ht="15" hidden="1" customHeight="1">
      <c r="B343" s="8"/>
      <c r="C343" s="8"/>
      <c r="D343" s="8"/>
      <c r="E343" s="8"/>
      <c r="F343" s="10"/>
      <c r="G343" s="10"/>
      <c r="H343" s="10"/>
      <c r="I343" s="10"/>
      <c r="J343" s="10"/>
      <c r="K343" s="2"/>
      <c r="L343" s="2"/>
      <c r="M343" s="2"/>
      <c r="N343" s="2"/>
    </row>
    <row r="344" spans="2:14" ht="15" hidden="1" customHeight="1">
      <c r="B344" s="8"/>
      <c r="C344" s="8"/>
      <c r="D344" s="8"/>
      <c r="E344" s="8"/>
      <c r="F344" s="10"/>
      <c r="G344" s="10"/>
      <c r="H344" s="10"/>
      <c r="I344" s="10"/>
      <c r="J344" s="10"/>
      <c r="K344" s="2"/>
      <c r="L344" s="2"/>
      <c r="M344" s="2"/>
      <c r="N344" s="2"/>
    </row>
    <row r="345" spans="2:14" ht="15" hidden="1" customHeight="1">
      <c r="B345" s="8"/>
      <c r="C345" s="8"/>
      <c r="D345" s="8"/>
      <c r="E345" s="8"/>
      <c r="F345" s="10"/>
      <c r="G345" s="10"/>
      <c r="H345" s="10"/>
      <c r="I345" s="10"/>
      <c r="J345" s="10"/>
      <c r="K345" s="2"/>
      <c r="L345" s="2"/>
      <c r="M345" s="2"/>
      <c r="N345" s="2"/>
    </row>
    <row r="346" spans="2:14" ht="15" hidden="1" customHeight="1">
      <c r="B346" s="2"/>
      <c r="C346" s="2"/>
      <c r="D346" s="2"/>
      <c r="E346" s="2"/>
      <c r="F346" s="10"/>
      <c r="G346" s="10"/>
      <c r="H346" s="10"/>
      <c r="I346" s="10"/>
      <c r="J346" s="10"/>
      <c r="K346" s="2"/>
      <c r="L346" s="2"/>
      <c r="M346" s="2"/>
      <c r="N346" s="2"/>
    </row>
    <row r="347" spans="2:14" ht="15" hidden="1" customHeight="1">
      <c r="B347" s="8"/>
      <c r="C347" s="8"/>
      <c r="D347" s="8"/>
      <c r="E347" s="8"/>
      <c r="F347" s="7"/>
      <c r="G347" s="7"/>
      <c r="H347" s="7"/>
      <c r="I347" s="7"/>
      <c r="J347" s="7"/>
      <c r="K347" s="2"/>
      <c r="L347" s="2"/>
      <c r="M347" s="2"/>
      <c r="N347" s="2"/>
    </row>
    <row r="348" spans="2:14" ht="15" hidden="1" customHeight="1">
      <c r="B348" s="8"/>
      <c r="C348" s="8"/>
      <c r="D348" s="8"/>
      <c r="E348" s="8"/>
      <c r="F348" s="10"/>
      <c r="G348" s="10"/>
      <c r="H348" s="10"/>
      <c r="I348" s="10"/>
      <c r="J348" s="10"/>
      <c r="K348" s="2"/>
      <c r="L348" s="2"/>
      <c r="M348" s="2"/>
      <c r="N348" s="2"/>
    </row>
    <row r="349" spans="2:14" ht="15" hidden="1" customHeight="1">
      <c r="B349" s="8"/>
      <c r="C349" s="8"/>
      <c r="D349" s="8"/>
      <c r="E349" s="8"/>
      <c r="F349" s="10"/>
      <c r="G349" s="10"/>
      <c r="H349" s="10"/>
      <c r="I349" s="10"/>
      <c r="J349" s="10"/>
      <c r="K349" s="2"/>
      <c r="L349" s="2"/>
      <c r="M349" s="2"/>
      <c r="N349" s="2"/>
    </row>
    <row r="350" spans="2:14" ht="15" hidden="1" customHeight="1">
      <c r="B350" s="8"/>
      <c r="C350" s="8"/>
      <c r="D350" s="8"/>
      <c r="E350" s="8"/>
      <c r="F350" s="10"/>
      <c r="G350" s="10"/>
      <c r="H350" s="10"/>
      <c r="I350" s="10"/>
      <c r="J350" s="10"/>
      <c r="K350" s="2"/>
      <c r="L350" s="2"/>
      <c r="M350" s="2"/>
      <c r="N350" s="2"/>
    </row>
    <row r="351" spans="2:14" ht="15" hidden="1" customHeight="1">
      <c r="B351" s="8"/>
      <c r="C351" s="8"/>
      <c r="D351" s="8"/>
      <c r="E351" s="8"/>
      <c r="F351" s="10"/>
      <c r="G351" s="10"/>
      <c r="H351" s="10"/>
      <c r="I351" s="10"/>
      <c r="J351" s="10"/>
      <c r="K351" s="2"/>
      <c r="L351" s="2"/>
      <c r="M351" s="2"/>
      <c r="N351" s="2"/>
    </row>
    <row r="352" spans="2:14" ht="15" hidden="1" customHeight="1">
      <c r="B352" s="8"/>
      <c r="C352" s="8"/>
      <c r="D352" s="8"/>
      <c r="E352" s="8"/>
      <c r="F352" s="10"/>
      <c r="G352" s="10"/>
      <c r="H352" s="10"/>
      <c r="I352" s="10"/>
      <c r="J352" s="10"/>
      <c r="K352" s="2"/>
      <c r="L352" s="2"/>
      <c r="M352" s="2"/>
      <c r="N352" s="2"/>
    </row>
    <row r="353" spans="2:14" ht="15" hidden="1" customHeight="1">
      <c r="B353" s="2"/>
      <c r="C353" s="2"/>
      <c r="D353" s="2"/>
      <c r="E353" s="2"/>
      <c r="F353" s="10"/>
      <c r="G353" s="10"/>
      <c r="H353" s="10"/>
      <c r="I353" s="10"/>
      <c r="J353" s="10"/>
      <c r="K353" s="2"/>
      <c r="L353" s="2"/>
      <c r="M353" s="2"/>
      <c r="N353" s="2"/>
    </row>
    <row r="354" spans="2:14" ht="15" hidden="1" customHeight="1">
      <c r="B354" s="8"/>
      <c r="C354" s="8"/>
      <c r="D354" s="8"/>
      <c r="E354" s="8"/>
      <c r="F354" s="7"/>
      <c r="G354" s="7"/>
      <c r="H354" s="7"/>
      <c r="I354" s="7"/>
      <c r="J354" s="7"/>
      <c r="K354" s="2"/>
      <c r="L354" s="2"/>
      <c r="M354" s="2"/>
      <c r="N354" s="2"/>
    </row>
    <row r="355" spans="2:14" ht="15" hidden="1" customHeight="1">
      <c r="B355" s="8"/>
      <c r="C355" s="8"/>
      <c r="D355" s="8"/>
      <c r="E355" s="8"/>
      <c r="F355" s="10"/>
      <c r="G355" s="10"/>
      <c r="H355" s="10"/>
      <c r="I355" s="10"/>
      <c r="J355" s="10"/>
      <c r="K355" s="2"/>
      <c r="L355" s="2"/>
      <c r="M355" s="2"/>
      <c r="N355" s="2"/>
    </row>
    <row r="356" spans="2:14" ht="15" hidden="1" customHeight="1">
      <c r="B356" s="8"/>
      <c r="C356" s="8"/>
      <c r="D356" s="8"/>
      <c r="E356" s="8"/>
      <c r="F356" s="10"/>
      <c r="G356" s="10"/>
      <c r="H356" s="10"/>
      <c r="I356" s="10"/>
      <c r="J356" s="10"/>
      <c r="K356" s="2"/>
      <c r="L356" s="2"/>
      <c r="M356" s="2"/>
      <c r="N356" s="2"/>
    </row>
    <row r="357" spans="2:14" ht="15" hidden="1" customHeight="1">
      <c r="B357" s="8"/>
      <c r="C357" s="8"/>
      <c r="D357" s="8"/>
      <c r="E357" s="8"/>
      <c r="F357" s="10"/>
      <c r="G357" s="10"/>
      <c r="H357" s="10"/>
      <c r="I357" s="10"/>
      <c r="J357" s="10"/>
      <c r="K357" s="2"/>
      <c r="L357" s="2"/>
      <c r="M357" s="2"/>
      <c r="N357" s="2"/>
    </row>
    <row r="358" spans="2:14" ht="15" hidden="1" customHeight="1">
      <c r="B358" s="8"/>
      <c r="C358" s="8"/>
      <c r="D358" s="8"/>
      <c r="E358" s="8"/>
      <c r="F358" s="10"/>
      <c r="G358" s="10"/>
      <c r="H358" s="10"/>
      <c r="I358" s="10"/>
      <c r="J358" s="10"/>
      <c r="K358" s="2"/>
      <c r="L358" s="2"/>
      <c r="M358" s="2"/>
      <c r="N358" s="2"/>
    </row>
    <row r="359" spans="2:14" ht="15" hidden="1" customHeight="1">
      <c r="B359" s="3"/>
      <c r="C359" s="3"/>
      <c r="D359" s="3"/>
      <c r="E359" s="3"/>
      <c r="F359" s="3"/>
      <c r="G359" s="3"/>
      <c r="H359" s="3"/>
      <c r="I359" s="3"/>
      <c r="K359" s="2"/>
      <c r="L359" s="2"/>
      <c r="M359" s="2"/>
      <c r="N359" s="2"/>
    </row>
    <row r="360" spans="2:14" ht="15" hidden="1" customHeight="1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2:14" ht="15" hidden="1" customHeight="1"/>
    <row r="362" spans="2:14" ht="15" hidden="1" customHeight="1">
      <c r="B362" s="22"/>
      <c r="C362" s="22"/>
      <c r="D362" s="22"/>
      <c r="E362" s="22"/>
      <c r="F362" s="21"/>
      <c r="G362" s="21"/>
      <c r="H362" s="21"/>
      <c r="I362" s="21"/>
      <c r="J362" s="21"/>
    </row>
    <row r="363" spans="2:14" ht="15" hidden="1" customHeight="1">
      <c r="B363" s="22"/>
      <c r="C363" s="22"/>
      <c r="D363" s="22"/>
      <c r="E363" s="22"/>
      <c r="F363" s="13"/>
      <c r="G363" s="13"/>
      <c r="H363" s="13"/>
      <c r="I363" s="13"/>
      <c r="J363" s="13"/>
    </row>
    <row r="364" spans="2:14" ht="15" hidden="1" customHeight="1">
      <c r="B364" s="22"/>
      <c r="C364" s="22"/>
      <c r="D364" s="22"/>
      <c r="E364" s="22"/>
      <c r="F364" s="13"/>
      <c r="G364" s="13"/>
      <c r="H364" s="13"/>
      <c r="I364" s="13"/>
      <c r="J364" s="13"/>
    </row>
    <row r="365" spans="2:14" ht="15" hidden="1" customHeight="1">
      <c r="B365" s="22"/>
      <c r="C365" s="22"/>
      <c r="D365" s="22"/>
      <c r="E365" s="22"/>
      <c r="F365" s="13"/>
      <c r="G365" s="13"/>
      <c r="H365" s="13"/>
      <c r="I365" s="13"/>
      <c r="J365" s="13"/>
    </row>
    <row r="366" spans="2:14" ht="15" hidden="1" customHeight="1">
      <c r="B366" s="22"/>
      <c r="C366" s="22"/>
      <c r="D366" s="22"/>
      <c r="E366" s="22"/>
      <c r="F366" s="13"/>
      <c r="G366" s="13"/>
      <c r="H366" s="13"/>
      <c r="I366" s="13"/>
      <c r="J366" s="13"/>
    </row>
    <row r="367" spans="2:14" ht="15" hidden="1" customHeight="1">
      <c r="B367" s="22"/>
      <c r="C367" s="22"/>
      <c r="D367" s="22"/>
      <c r="E367" s="22"/>
      <c r="F367" s="13"/>
      <c r="G367" s="13"/>
      <c r="H367" s="13"/>
      <c r="I367" s="13"/>
      <c r="J367" s="13"/>
    </row>
    <row r="368" spans="2:14" ht="15" hidden="1" customHeight="1">
      <c r="F368" s="13"/>
      <c r="G368" s="13"/>
      <c r="H368" s="13"/>
      <c r="I368" s="13"/>
      <c r="J368" s="13"/>
    </row>
    <row r="369" spans="2:10" ht="15" hidden="1" customHeight="1">
      <c r="B369" s="22"/>
      <c r="C369" s="22"/>
      <c r="D369" s="22"/>
      <c r="E369" s="22"/>
      <c r="F369" s="21"/>
      <c r="G369" s="21"/>
      <c r="H369" s="21"/>
      <c r="I369" s="21"/>
      <c r="J369" s="21"/>
    </row>
    <row r="370" spans="2:10" ht="15" hidden="1" customHeight="1">
      <c r="B370" s="22"/>
      <c r="C370" s="22"/>
      <c r="D370" s="22"/>
      <c r="E370" s="22"/>
      <c r="F370" s="13"/>
      <c r="G370" s="13"/>
      <c r="H370" s="13"/>
      <c r="I370" s="13"/>
      <c r="J370" s="13"/>
    </row>
    <row r="371" spans="2:10" ht="15" hidden="1" customHeight="1">
      <c r="B371" s="22"/>
      <c r="C371" s="22"/>
      <c r="D371" s="22"/>
      <c r="E371" s="22"/>
      <c r="F371" s="13"/>
      <c r="G371" s="13"/>
      <c r="H371" s="13"/>
      <c r="I371" s="13"/>
      <c r="J371" s="13"/>
    </row>
    <row r="372" spans="2:10" ht="15" hidden="1" customHeight="1">
      <c r="B372" s="22"/>
      <c r="C372" s="22"/>
      <c r="D372" s="22"/>
      <c r="E372" s="22"/>
      <c r="F372" s="13"/>
      <c r="G372" s="13"/>
      <c r="H372" s="13"/>
      <c r="I372" s="13"/>
      <c r="J372" s="13"/>
    </row>
    <row r="373" spans="2:10" ht="15" hidden="1" customHeight="1">
      <c r="B373" s="22"/>
      <c r="C373" s="22"/>
      <c r="D373" s="22"/>
      <c r="E373" s="22"/>
      <c r="F373" s="13"/>
      <c r="G373" s="13"/>
      <c r="H373" s="13"/>
      <c r="I373" s="13"/>
      <c r="J373" s="13"/>
    </row>
    <row r="374" spans="2:10">
      <c r="B374" s="22"/>
      <c r="C374" s="22"/>
      <c r="D374" s="22"/>
      <c r="E374" s="22"/>
      <c r="F374" s="13"/>
      <c r="G374" s="13"/>
      <c r="H374" s="13"/>
      <c r="I374" s="13"/>
      <c r="J374" s="13"/>
    </row>
    <row r="375" spans="2:10">
      <c r="F375" s="13"/>
      <c r="G375" s="13"/>
      <c r="H375" s="13"/>
      <c r="I375" s="13"/>
      <c r="J375" s="13"/>
    </row>
    <row r="376" spans="2:10">
      <c r="B376" s="22"/>
      <c r="C376" s="22"/>
      <c r="D376" s="22"/>
      <c r="E376" s="22"/>
      <c r="F376" s="21"/>
      <c r="G376" s="21"/>
      <c r="H376" s="21"/>
      <c r="I376" s="21"/>
      <c r="J376" s="21"/>
    </row>
    <row r="377" spans="2:10">
      <c r="B377" s="22"/>
      <c r="C377" s="22"/>
      <c r="D377" s="22"/>
      <c r="E377" s="22"/>
      <c r="F377" s="13"/>
      <c r="G377" s="13"/>
      <c r="H377" s="13"/>
      <c r="I377" s="13"/>
      <c r="J377" s="13"/>
    </row>
    <row r="378" spans="2:10">
      <c r="B378" s="22"/>
      <c r="C378" s="22"/>
      <c r="D378" s="22"/>
      <c r="E378" s="22"/>
      <c r="F378" s="13"/>
      <c r="G378" s="13"/>
      <c r="H378" s="13"/>
      <c r="I378" s="13"/>
      <c r="J378" s="13"/>
    </row>
    <row r="379" spans="2:10">
      <c r="B379" s="22"/>
      <c r="C379" s="22"/>
      <c r="D379" s="22"/>
      <c r="E379" s="22"/>
      <c r="F379" s="13"/>
      <c r="G379" s="13"/>
      <c r="H379" s="13"/>
      <c r="I379" s="13"/>
      <c r="J379" s="13"/>
    </row>
    <row r="380" spans="2:10">
      <c r="B380" s="22"/>
      <c r="C380" s="22"/>
      <c r="D380" s="22"/>
      <c r="E380" s="22"/>
      <c r="F380" s="13"/>
      <c r="G380" s="13"/>
      <c r="H380" s="13"/>
      <c r="I380" s="13"/>
      <c r="J380" s="13"/>
    </row>
    <row r="410" spans="2:10">
      <c r="B410" s="22"/>
      <c r="C410" s="22"/>
      <c r="D410" s="22"/>
      <c r="E410" s="22"/>
      <c r="F410" s="21"/>
      <c r="G410" s="21"/>
      <c r="H410" s="21"/>
      <c r="I410" s="21"/>
      <c r="J410" s="21"/>
    </row>
    <row r="411" spans="2:10">
      <c r="B411" s="22"/>
      <c r="C411" s="22"/>
      <c r="D411" s="22"/>
      <c r="E411" s="22"/>
      <c r="F411" s="13"/>
      <c r="G411" s="13"/>
      <c r="H411" s="13"/>
      <c r="I411" s="13"/>
      <c r="J411" s="13"/>
    </row>
    <row r="412" spans="2:10">
      <c r="B412" s="22"/>
      <c r="C412" s="22"/>
      <c r="D412" s="22"/>
      <c r="E412" s="22"/>
      <c r="F412" s="13"/>
      <c r="G412" s="13"/>
      <c r="H412" s="13"/>
      <c r="I412" s="13"/>
      <c r="J412" s="13"/>
    </row>
    <row r="413" spans="2:10">
      <c r="B413" s="22"/>
      <c r="C413" s="22"/>
      <c r="D413" s="22"/>
      <c r="E413" s="22"/>
      <c r="F413" s="13"/>
      <c r="G413" s="13"/>
      <c r="H413" s="13"/>
      <c r="I413" s="13"/>
      <c r="J413" s="13"/>
    </row>
    <row r="414" spans="2:10">
      <c r="B414" s="22"/>
      <c r="C414" s="22"/>
      <c r="D414" s="22"/>
      <c r="E414" s="22"/>
      <c r="F414" s="13"/>
      <c r="G414" s="13"/>
      <c r="H414" s="13"/>
      <c r="I414" s="13"/>
      <c r="J414" s="13"/>
    </row>
    <row r="415" spans="2:10">
      <c r="B415" s="22"/>
      <c r="C415" s="22"/>
      <c r="D415" s="22"/>
      <c r="E415" s="22"/>
      <c r="F415" s="13"/>
      <c r="G415" s="13"/>
      <c r="H415" s="13"/>
      <c r="I415" s="13"/>
      <c r="J415" s="13"/>
    </row>
    <row r="416" spans="2:10">
      <c r="F416" s="13"/>
      <c r="G416" s="13"/>
      <c r="H416" s="13"/>
      <c r="I416" s="13"/>
      <c r="J416" s="13"/>
    </row>
    <row r="417" spans="2:10">
      <c r="B417" s="22"/>
      <c r="C417" s="22"/>
      <c r="D417" s="22"/>
      <c r="E417" s="22"/>
      <c r="F417" s="21"/>
      <c r="G417" s="21"/>
      <c r="H417" s="21"/>
      <c r="I417" s="21"/>
      <c r="J417" s="21"/>
    </row>
    <row r="418" spans="2:10">
      <c r="B418" s="22"/>
      <c r="C418" s="22"/>
      <c r="D418" s="22"/>
      <c r="E418" s="22"/>
      <c r="F418" s="13"/>
      <c r="G418" s="13"/>
      <c r="H418" s="13"/>
      <c r="I418" s="13"/>
      <c r="J418" s="13"/>
    </row>
    <row r="419" spans="2:10">
      <c r="B419" s="22"/>
      <c r="C419" s="22"/>
      <c r="D419" s="22"/>
      <c r="E419" s="22"/>
      <c r="F419" s="13"/>
      <c r="G419" s="13"/>
      <c r="H419" s="13"/>
      <c r="I419" s="13"/>
      <c r="J419" s="13"/>
    </row>
    <row r="420" spans="2:10">
      <c r="B420" s="22"/>
      <c r="C420" s="22"/>
      <c r="D420" s="22"/>
      <c r="E420" s="22"/>
      <c r="F420" s="13"/>
      <c r="G420" s="13"/>
      <c r="H420" s="13"/>
      <c r="I420" s="13"/>
      <c r="J420" s="13"/>
    </row>
    <row r="421" spans="2:10">
      <c r="B421" s="22"/>
      <c r="C421" s="22"/>
      <c r="D421" s="22"/>
      <c r="E421" s="22"/>
      <c r="F421" s="13"/>
      <c r="G421" s="13"/>
      <c r="H421" s="13"/>
      <c r="I421" s="13"/>
      <c r="J421" s="13"/>
    </row>
    <row r="422" spans="2:10">
      <c r="B422" s="22"/>
      <c r="C422" s="22"/>
      <c r="D422" s="22"/>
      <c r="E422" s="22"/>
      <c r="F422" s="13"/>
      <c r="G422" s="13"/>
      <c r="H422" s="13"/>
      <c r="I422" s="13"/>
      <c r="J422" s="13"/>
    </row>
    <row r="423" spans="2:10">
      <c r="F423" s="13"/>
      <c r="G423" s="13"/>
      <c r="H423" s="13"/>
      <c r="I423" s="13"/>
      <c r="J423" s="13"/>
    </row>
    <row r="424" spans="2:10">
      <c r="B424" s="22"/>
      <c r="C424" s="22"/>
      <c r="D424" s="22"/>
      <c r="E424" s="22"/>
      <c r="F424" s="21"/>
      <c r="G424" s="21"/>
      <c r="H424" s="21"/>
      <c r="I424" s="21"/>
      <c r="J424" s="21"/>
    </row>
    <row r="425" spans="2:10">
      <c r="B425" s="22"/>
      <c r="C425" s="22"/>
      <c r="D425" s="22"/>
      <c r="E425" s="22"/>
      <c r="F425" s="13"/>
      <c r="G425" s="13"/>
      <c r="H425" s="13"/>
      <c r="I425" s="13"/>
      <c r="J425" s="13"/>
    </row>
    <row r="426" spans="2:10">
      <c r="B426" s="22"/>
      <c r="C426" s="22"/>
      <c r="D426" s="22"/>
      <c r="E426" s="22"/>
      <c r="F426" s="13"/>
      <c r="G426" s="13"/>
      <c r="H426" s="13"/>
      <c r="I426" s="13"/>
      <c r="J426" s="13"/>
    </row>
    <row r="427" spans="2:10">
      <c r="B427" s="22"/>
      <c r="C427" s="22"/>
      <c r="D427" s="22"/>
      <c r="E427" s="22"/>
      <c r="F427" s="13"/>
      <c r="G427" s="13"/>
      <c r="H427" s="13"/>
      <c r="I427" s="13"/>
      <c r="J427" s="13"/>
    </row>
    <row r="428" spans="2:10">
      <c r="B428" s="22"/>
      <c r="C428" s="22"/>
      <c r="D428" s="22"/>
      <c r="E428" s="22"/>
      <c r="F428" s="13"/>
      <c r="G428" s="13"/>
      <c r="H428" s="13"/>
      <c r="I428" s="13"/>
      <c r="J428" s="13"/>
    </row>
  </sheetData>
  <pageMargins left="0.7" right="0.7" top="0.75" bottom="0.75" header="0.3" footer="0.3"/>
  <pageSetup scale="8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47"/>
  <sheetViews>
    <sheetView showGridLines="0" zoomScaleNormal="100" workbookViewId="0">
      <pane xSplit="2" ySplit="2" topLeftCell="C12" activePane="bottomRight" state="frozen"/>
      <selection sqref="A1:IV65536"/>
      <selection pane="topRight" sqref="A1:IV65536"/>
      <selection pane="bottomLeft" sqref="A1:IV65536"/>
      <selection pane="bottomRight" activeCell="O15" sqref="O15"/>
    </sheetView>
  </sheetViews>
  <sheetFormatPr defaultColWidth="9.140625" defaultRowHeight="15"/>
  <cols>
    <col min="1" max="1" width="5.7109375" style="4" customWidth="1"/>
    <col min="2" max="2" width="44.5703125" style="4" customWidth="1"/>
    <col min="3" max="12" width="10.7109375" style="4" customWidth="1"/>
    <col min="13" max="17" width="12.140625" style="4" customWidth="1"/>
    <col min="18" max="16384" width="9.140625" style="4"/>
  </cols>
  <sheetData>
    <row r="1" spans="2:18" ht="18.75">
      <c r="B1" s="56" t="s">
        <v>78</v>
      </c>
      <c r="C1" s="1"/>
      <c r="D1" s="1"/>
      <c r="E1" s="1"/>
      <c r="F1" s="10"/>
      <c r="G1" s="10"/>
      <c r="H1" s="10"/>
      <c r="I1" s="10"/>
      <c r="J1" s="10"/>
      <c r="K1" s="2"/>
      <c r="L1" s="2"/>
      <c r="M1" s="2"/>
      <c r="N1" s="2"/>
    </row>
    <row r="2" spans="2:18">
      <c r="B2" s="3" t="s">
        <v>45</v>
      </c>
      <c r="C2" s="3">
        <v>2006</v>
      </c>
      <c r="D2" s="3">
        <v>2007</v>
      </c>
      <c r="E2" s="3">
        <v>2008</v>
      </c>
      <c r="F2" s="3">
        <v>2009</v>
      </c>
      <c r="G2" s="3">
        <v>2010</v>
      </c>
      <c r="H2" s="3">
        <v>2011</v>
      </c>
      <c r="I2" s="3">
        <f>+'Table 1'!I2</f>
        <v>2012</v>
      </c>
      <c r="J2" s="3">
        <f>+'Table 1'!J2</f>
        <v>2013</v>
      </c>
      <c r="K2" s="3">
        <f>+'Table 1'!K2</f>
        <v>2014</v>
      </c>
      <c r="L2" s="3">
        <f>+'Table 1'!L2</f>
        <v>2015</v>
      </c>
      <c r="M2" s="3" t="str">
        <f>+'Table 1'!M2</f>
        <v>2016 Prel</v>
      </c>
      <c r="N2" s="3" t="str">
        <f>+'Table 1'!N2</f>
        <v>2017 OGE</v>
      </c>
      <c r="O2" s="3" t="str">
        <f>+'Table 1'!O2</f>
        <v>2017 Prel</v>
      </c>
      <c r="P2" s="3" t="str">
        <f>+'Table 1'!P2</f>
        <v>2018 OGE</v>
      </c>
      <c r="Q2" s="3"/>
      <c r="R2" s="3"/>
    </row>
    <row r="3" spans="2:18">
      <c r="B3" s="2"/>
      <c r="C3" s="2"/>
      <c r="D3" s="2"/>
      <c r="E3" s="2"/>
      <c r="F3" s="10"/>
      <c r="G3" s="10"/>
      <c r="H3" s="10"/>
      <c r="I3" s="10"/>
      <c r="J3" s="10"/>
      <c r="K3" s="2"/>
      <c r="L3" s="2"/>
      <c r="M3" s="2"/>
      <c r="N3" s="2"/>
    </row>
    <row r="4" spans="2:18">
      <c r="B4" s="2" t="s">
        <v>17</v>
      </c>
      <c r="C4" s="10">
        <f>+('Table 2'!C4/'Table 1'!C$14)*100</f>
        <v>50.171502938610821</v>
      </c>
      <c r="D4" s="10">
        <f>+('Table 2'!D4/'Table 1'!D$14)*100</f>
        <v>45.822796855911754</v>
      </c>
      <c r="E4" s="10">
        <f>+('Table 2'!E4/'Table 1'!E$14)*100</f>
        <v>50.939665621793139</v>
      </c>
      <c r="F4" s="10">
        <f>+('Table 2'!F4/'Table 1'!F$14)*100</f>
        <v>34.560781707346763</v>
      </c>
      <c r="G4" s="10">
        <f>+('Table 2'!G4/'Table 1'!G$14)*100</f>
        <v>43.478984088850531</v>
      </c>
      <c r="H4" s="10">
        <f>+('Table 2'!H4/'Table 1'!H$14)*100</f>
        <v>48.828744082371344</v>
      </c>
      <c r="I4" s="10">
        <f>+('Table 2'!I4/'Table 1'!I$14)*100</f>
        <v>46.46837072453107</v>
      </c>
      <c r="J4" s="10">
        <f>+('Table 2'!J4/'Table 1'!J$14)*100</f>
        <v>40.215488997453612</v>
      </c>
      <c r="K4" s="10">
        <f>+('Table 2'!K4/'Table 1'!K$14)*100</f>
        <v>35.327347279394658</v>
      </c>
      <c r="L4" s="10">
        <f>+('Table 2'!L4/'Table 1'!L$14)*100</f>
        <v>27.325336017141744</v>
      </c>
      <c r="M4" s="10">
        <f>+('Table 2'!M4/'Table 1'!M$14)*100</f>
        <v>17.403959837477419</v>
      </c>
      <c r="N4" s="10">
        <f>+('Table 2'!N4/'Table 1'!N$14)*100</f>
        <v>18.575219535910705</v>
      </c>
      <c r="O4" s="10">
        <f>+('Table 2'!O4/'Table 1'!O$14)*100</f>
        <v>17.731045269014675</v>
      </c>
      <c r="P4" s="10">
        <f>+('Table 2'!P4/'Table 1'!P$14)*100</f>
        <v>18.449957271402003</v>
      </c>
    </row>
    <row r="5" spans="2:18">
      <c r="B5" s="8" t="s">
        <v>18</v>
      </c>
      <c r="C5" s="10">
        <f>+('Table 2'!C5/'Table 1'!C$14)*100</f>
        <v>47.327711681855916</v>
      </c>
      <c r="D5" s="10">
        <f>+('Table 2'!D5/'Table 1'!D$14)*100</f>
        <v>44.272062133636204</v>
      </c>
      <c r="E5" s="10">
        <f>+('Table 2'!E5/'Table 1'!E$14)*100</f>
        <v>48.609132422960478</v>
      </c>
      <c r="F5" s="10">
        <f>+('Table 2'!F5/'Table 1'!F$14)*100</f>
        <v>33.199679171370477</v>
      </c>
      <c r="G5" s="10">
        <f>+('Table 2'!G5/'Table 1'!G$14)*100</f>
        <v>40.826837550140247</v>
      </c>
      <c r="H5" s="10">
        <f>+('Table 2'!H5/'Table 1'!H$14)*100</f>
        <v>46.2950276582039</v>
      </c>
      <c r="I5" s="10">
        <f>+('Table 2'!I5/'Table 1'!I$14)*100</f>
        <v>44.372011769032731</v>
      </c>
      <c r="J5" s="10">
        <f>+('Table 2'!J5/'Table 1'!J$14)*100</f>
        <v>38.170914791436843</v>
      </c>
      <c r="K5" s="10">
        <f>+('Table 2'!K5/'Table 1'!K$14)*100</f>
        <v>32.88317565778388</v>
      </c>
      <c r="L5" s="10">
        <f>+('Table 2'!L5/'Table 1'!L$14)*100</f>
        <v>24.689955197714436</v>
      </c>
      <c r="M5" s="10">
        <f>+('Table 2'!M5/'Table 1'!M$14)*100</f>
        <v>15.599887170438656</v>
      </c>
      <c r="N5" s="10">
        <f>+('Table 2'!N5/'Table 1'!N$14)*100</f>
        <v>17.239266289210075</v>
      </c>
      <c r="O5" s="10">
        <f>+('Table 2'!O5/'Table 1'!O$14)*100</f>
        <v>16.058048097306312</v>
      </c>
      <c r="P5" s="10">
        <f>+('Table 2'!P5/'Table 1'!P$14)*100</f>
        <v>17.339851539067343</v>
      </c>
    </row>
    <row r="6" spans="2:18" ht="18">
      <c r="B6" s="15" t="s">
        <v>19</v>
      </c>
      <c r="C6" s="10">
        <f>+('Table 2'!C6/'Table 1'!C$14)*100</f>
        <v>40.214171857485844</v>
      </c>
      <c r="D6" s="10">
        <f>+('Table 2'!D6/'Table 1'!D$14)*100</f>
        <v>37.137671067583625</v>
      </c>
      <c r="E6" s="10">
        <f>+('Table 2'!E6/'Table 1'!E$14)*100</f>
        <v>41.19430577636377</v>
      </c>
      <c r="F6" s="10">
        <f>+('Table 2'!F6/'Table 1'!F$14)*100</f>
        <v>24.199022914698986</v>
      </c>
      <c r="G6" s="10">
        <f>+('Table 2'!G6/'Table 1'!G$14)*100</f>
        <v>32.989024857809881</v>
      </c>
      <c r="H6" s="10">
        <f>+('Table 2'!H6/'Table 1'!H$14)*100</f>
        <v>39.029253279618814</v>
      </c>
      <c r="I6" s="10">
        <f>+('Table 2'!I6/'Table 1'!I$14)*100</f>
        <v>37.722508275101141</v>
      </c>
      <c r="J6" s="10">
        <f>+('Table 2'!J6/'Table 1'!J$14)*100</f>
        <v>30.107080945231957</v>
      </c>
      <c r="K6" s="10">
        <f>+('Table 2'!K6/'Table 1'!K$14)*100</f>
        <v>23.830272100655581</v>
      </c>
      <c r="L6" s="10">
        <f>+('Table 2'!L6/'Table 1'!L$14)*100</f>
        <v>15.402408934484773</v>
      </c>
      <c r="M6" s="10">
        <f>+('Table 2'!M6/'Table 1'!M$14)*100</f>
        <v>8.2377582926726802</v>
      </c>
      <c r="N6" s="10">
        <f>+('Table 2'!N6/'Table 1'!N$14)*100</f>
        <v>8.5864622053863524</v>
      </c>
      <c r="O6" s="10">
        <f>+('Table 2'!O6/'Table 1'!O$14)*100</f>
        <v>9.2815921265592394</v>
      </c>
      <c r="P6" s="10">
        <f>+('Table 2'!P6/'Table 1'!P$14)*100</f>
        <v>10.050017594128589</v>
      </c>
    </row>
    <row r="7" spans="2:18">
      <c r="B7" s="15" t="s">
        <v>4</v>
      </c>
      <c r="C7" s="10">
        <f>+('Table 2'!C7/'Table 1'!C$14)*100</f>
        <v>7.1135398243700774</v>
      </c>
      <c r="D7" s="10">
        <f>+('Table 2'!D7/'Table 1'!D$14)*100</f>
        <v>7.134391066052574</v>
      </c>
      <c r="E7" s="10">
        <f>+('Table 2'!E7/'Table 1'!E$14)*100</f>
        <v>7.4148266465967065</v>
      </c>
      <c r="F7" s="10">
        <f>+('Table 2'!F7/'Table 1'!F$14)*100</f>
        <v>9.0006562566714905</v>
      </c>
      <c r="G7" s="10">
        <f>+('Table 2'!G7/'Table 1'!G$14)*100</f>
        <v>7.837812692330365</v>
      </c>
      <c r="H7" s="10">
        <f>+('Table 2'!H7/'Table 1'!H$14)*100</f>
        <v>7.2657743785850855</v>
      </c>
      <c r="I7" s="10">
        <f>+('Table 2'!I7/'Table 1'!I$14)*100</f>
        <v>6.6495034939315927</v>
      </c>
      <c r="J7" s="10">
        <f>+('Table 2'!J7/'Table 1'!J$14)*100</f>
        <v>8.0638338462048882</v>
      </c>
      <c r="K7" s="10">
        <f>+('Table 2'!K7/'Table 1'!K$14)*100</f>
        <v>9.0529035571282996</v>
      </c>
      <c r="L7" s="10">
        <f>+('Table 2'!L7/'Table 1'!L$14)*100</f>
        <v>9.287546263229661</v>
      </c>
      <c r="M7" s="10">
        <f>+('Table 2'!M7/'Table 1'!M$14)*100</f>
        <v>7.3621288777659748</v>
      </c>
      <c r="N7" s="10">
        <f>+('Table 2'!N7/'Table 1'!N$14)*100</f>
        <v>8.652804083823721</v>
      </c>
      <c r="O7" s="10">
        <f>+('Table 2'!O7/'Table 1'!O$14)*100</f>
        <v>6.7764559707470724</v>
      </c>
      <c r="P7" s="10">
        <f>+('Table 2'!P7/'Table 1'!P$14)*100</f>
        <v>7.2898339449387564</v>
      </c>
    </row>
    <row r="8" spans="2:18">
      <c r="B8" s="8" t="s">
        <v>20</v>
      </c>
      <c r="C8" s="10">
        <f>+('Table 2'!C8/'Table 1'!C$14)*100</f>
        <v>2.8437912567549066</v>
      </c>
      <c r="D8" s="10">
        <f>+('Table 2'!D8/'Table 1'!D$14)*100</f>
        <v>1.5507347222755576</v>
      </c>
      <c r="E8" s="10">
        <f>+('Table 2'!E8/'Table 1'!E$14)*100</f>
        <v>2.3305331988326636</v>
      </c>
      <c r="F8" s="10">
        <f>+('Table 2'!F8/'Table 1'!F$14)*100</f>
        <v>1.3611025359762905</v>
      </c>
      <c r="G8" s="10">
        <f>+('Table 2'!G8/'Table 1'!G$14)*100</f>
        <v>2.6521465387102849</v>
      </c>
      <c r="H8" s="10">
        <f>+('Table 2'!H8/'Table 1'!H$14)*100</f>
        <v>2.5337164241674417</v>
      </c>
      <c r="I8" s="10">
        <f>+('Table 2'!I8/'Table 1'!I$14)*100</f>
        <v>2.0963589554983448</v>
      </c>
      <c r="J8" s="10">
        <f>+('Table 2'!J8/'Table 1'!J$14)*100</f>
        <v>2.0445742060167715</v>
      </c>
      <c r="K8" s="10">
        <f>+('Table 2'!K8/'Table 1'!K$14)*100</f>
        <v>2.4441716216107783</v>
      </c>
      <c r="L8" s="10">
        <f>+('Table 2'!L8/'Table 1'!L$14)*100</f>
        <v>2.6353808194273101</v>
      </c>
      <c r="M8" s="10">
        <f>+('Table 2'!M8/'Table 1'!M$14)*100</f>
        <v>1.8040726670387641</v>
      </c>
      <c r="N8" s="10">
        <f>+('Table 2'!N8/'Table 1'!N$14)*100</f>
        <v>1.335953246700631</v>
      </c>
      <c r="O8" s="10">
        <f>+('Table 2'!O8/'Table 1'!O$14)*100</f>
        <v>1.6729971717083645</v>
      </c>
      <c r="P8" s="10">
        <f>+('Table 2'!P8/'Table 1'!P$14)*100</f>
        <v>1.110105732334657</v>
      </c>
    </row>
    <row r="9" spans="2:18">
      <c r="B9" s="2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</row>
    <row r="10" spans="2:18">
      <c r="B10" s="2" t="s">
        <v>21</v>
      </c>
      <c r="C10" s="10">
        <f>+('Table 2'!C10/'Table 1'!C$14)*100</f>
        <v>38.360498751012756</v>
      </c>
      <c r="D10" s="10">
        <f>+('Table 2'!D10/'Table 1'!D$14)*100</f>
        <v>41.167224472997347</v>
      </c>
      <c r="E10" s="10">
        <f>+('Table 2'!E10/'Table 1'!E$14)*100</f>
        <v>55.394203590857082</v>
      </c>
      <c r="F10" s="10">
        <f>+('Table 2'!F10/'Table 1'!F$14)*100</f>
        <v>41.91572420744766</v>
      </c>
      <c r="G10" s="10">
        <f>+('Table 2'!G10/'Table 1'!G$14)*100</f>
        <v>38.18103276441083</v>
      </c>
      <c r="H10" s="10">
        <f>+('Table 2'!H10/'Table 1'!H$14)*100</f>
        <v>38.595719880164822</v>
      </c>
      <c r="I10" s="10">
        <f>+('Table 2'!I10/'Table 1'!I$14)*100</f>
        <v>39.802317028319237</v>
      </c>
      <c r="J10" s="10">
        <f>+('Table 2'!J10/'Table 1'!J$14)*100</f>
        <v>39.942602622695198</v>
      </c>
      <c r="K10" s="10">
        <f>+('Table 2'!K10/'Table 1'!K$14)*100</f>
        <v>41.896760630060264</v>
      </c>
      <c r="L10" s="10">
        <f>+('Table 2'!L10/'Table 1'!L$14)*100</f>
        <v>30.629504577624832</v>
      </c>
      <c r="M10" s="10">
        <f>+('Table 2'!M10/'Table 1'!M$14)*100</f>
        <v>21.894336316114824</v>
      </c>
      <c r="N10" s="10">
        <f>+('Table 2'!N10/'Table 1'!N$14)*100</f>
        <v>24.347469386514874</v>
      </c>
      <c r="O10" s="10">
        <f>+('Table 2'!O10/'Table 1'!O$14)*100</f>
        <v>23.007253287412194</v>
      </c>
      <c r="P10" s="10">
        <f>+('Table 2'!P10/'Table 1'!P$14)*100</f>
        <v>21.485782268469649</v>
      </c>
    </row>
    <row r="11" spans="2:18">
      <c r="B11" s="2" t="s">
        <v>22</v>
      </c>
      <c r="C11" s="10">
        <f>+('Table 2'!C11/'Table 1'!C$14)*100</f>
        <v>25.379683798870232</v>
      </c>
      <c r="D11" s="10">
        <f>+('Table 2'!D11/'Table 1'!D$14)*100</f>
        <v>29.708894253364843</v>
      </c>
      <c r="E11" s="10">
        <f>+('Table 2'!E11/'Table 1'!E$14)*100</f>
        <v>41.262208765543932</v>
      </c>
      <c r="F11" s="10">
        <f>+('Table 2'!F11/'Table 1'!F$14)*100</f>
        <v>29.504389089840732</v>
      </c>
      <c r="G11" s="10">
        <f>+('Table 2'!G11/'Table 1'!G$14)*100</f>
        <v>28.505710892001961</v>
      </c>
      <c r="H11" s="10">
        <f>+('Table 2'!H11/'Table 1'!H$14)*100</f>
        <v>29.942434126440421</v>
      </c>
      <c r="I11" s="10">
        <f>+('Table 2'!I11/'Table 1'!I$14)*100</f>
        <v>29.279146745126887</v>
      </c>
      <c r="J11" s="10">
        <f>+('Table 2'!J11/'Table 1'!J$14)*100</f>
        <v>28.5045992551612</v>
      </c>
      <c r="K11" s="10">
        <f>+('Table 2'!K11/'Table 1'!K$14)*100</f>
        <v>29.415918409924334</v>
      </c>
      <c r="L11" s="10">
        <f>+('Table 2'!L11/'Table 1'!L$14)*100</f>
        <v>24.654243230959029</v>
      </c>
      <c r="M11" s="10">
        <f>+('Table 2'!M11/'Table 1'!M$14)*100</f>
        <v>18.023322110392922</v>
      </c>
      <c r="N11" s="10">
        <f>+('Table 2'!N11/'Table 1'!N$14)*100</f>
        <v>19.309031611145432</v>
      </c>
      <c r="O11" s="10">
        <f>+('Table 2'!O11/'Table 1'!O$14)*100</f>
        <v>18.382260780477701</v>
      </c>
      <c r="P11" s="10">
        <f>+('Table 2'!P11/'Table 1'!P$14)*100</f>
        <v>17.553075621240303</v>
      </c>
    </row>
    <row r="12" spans="2:18">
      <c r="B12" s="15" t="s">
        <v>23</v>
      </c>
      <c r="C12" s="10">
        <f>+('Table 2'!C12/'Table 1'!C$14)*100</f>
        <v>9.2686547394790022</v>
      </c>
      <c r="D12" s="10">
        <f>+('Table 2'!D12/'Table 1'!D$14)*100</f>
        <v>7.8610227085564643</v>
      </c>
      <c r="E12" s="10">
        <f>+('Table 2'!E12/'Table 1'!E$14)*100</f>
        <v>8.5969899060553931</v>
      </c>
      <c r="F12" s="10">
        <f>+('Table 2'!F12/'Table 1'!F$14)*100</f>
        <v>11.104292520093466</v>
      </c>
      <c r="G12" s="10">
        <f>+('Table 2'!G12/'Table 1'!G$14)*100</f>
        <v>9.416968388194471</v>
      </c>
      <c r="H12" s="10">
        <f>+('Table 2'!H12/'Table 1'!H$14)*100</f>
        <v>8.970255927853497</v>
      </c>
      <c r="I12" s="10">
        <f>+('Table 2'!I12/'Table 1'!I$14)*100</f>
        <v>9.4795880838543578</v>
      </c>
      <c r="J12" s="10">
        <f>+('Table 2'!J12/'Table 1'!J$14)*100</f>
        <v>9.573418046996176</v>
      </c>
      <c r="K12" s="10">
        <f>+('Table 2'!K12/'Table 1'!K$14)*100</f>
        <v>10.583118685956846</v>
      </c>
      <c r="L12" s="10">
        <f>+('Table 2'!L12/'Table 1'!L$14)*100</f>
        <v>11.281734952275826</v>
      </c>
      <c r="M12" s="10">
        <f>+('Table 2'!M12/'Table 1'!M$14)*100</f>
        <v>8.3835965022836003</v>
      </c>
      <c r="N12" s="10">
        <f>+('Table 2'!N12/'Table 1'!N$14)*100</f>
        <v>8.1727117116204635</v>
      </c>
      <c r="O12" s="10">
        <f>+('Table 2'!O12/'Table 1'!O$14)*100</f>
        <v>8.1350168662092717</v>
      </c>
      <c r="P12" s="10">
        <f>+('Table 2'!P12/'Table 1'!P$14)*100</f>
        <v>6.9002496690628208</v>
      </c>
    </row>
    <row r="13" spans="2:18">
      <c r="B13" s="15" t="s">
        <v>24</v>
      </c>
      <c r="C13" s="10">
        <f>+('Table 2'!C13/'Table 1'!C$14)*100</f>
        <v>9.1828548616025483</v>
      </c>
      <c r="D13" s="10">
        <f>+('Table 2'!D13/'Table 1'!D$14)*100</f>
        <v>7.416750917620214</v>
      </c>
      <c r="E13" s="10">
        <f>+('Table 2'!E13/'Table 1'!E$14)*100</f>
        <v>8.5352435697135594</v>
      </c>
      <c r="F13" s="10">
        <f>+('Table 2'!F13/'Table 1'!F$14)*100</f>
        <v>6.400414019476429</v>
      </c>
      <c r="G13" s="10">
        <f>+('Table 2'!G13/'Table 1'!G$14)*100</f>
        <v>8.1677391800096188</v>
      </c>
      <c r="H13" s="10">
        <f>+('Table 2'!H13/'Table 1'!H$14)*100</f>
        <v>10.539769532008874</v>
      </c>
      <c r="I13" s="10">
        <f>+('Table 2'!I13/'Table 1'!I$14)*100</f>
        <v>11.921662375873481</v>
      </c>
      <c r="J13" s="10">
        <f>+('Table 2'!J13/'Table 1'!J$14)*100</f>
        <v>10.188034471604057</v>
      </c>
      <c r="K13" s="10">
        <f>+('Table 2'!K13/'Table 1'!K$14)*100</f>
        <v>10.025436717138893</v>
      </c>
      <c r="L13" s="10">
        <f>+('Table 2'!L13/'Table 1'!L$14)*100</f>
        <v>6.3891955067852741</v>
      </c>
      <c r="M13" s="10">
        <f>+('Table 2'!M13/'Table 1'!M$14)*100</f>
        <v>3.7455813423116857</v>
      </c>
      <c r="N13" s="10">
        <f>+('Table 2'!N13/'Table 1'!N$14)*100</f>
        <v>5.2405019699992907</v>
      </c>
      <c r="O13" s="10">
        <f>+('Table 2'!O13/'Table 1'!O$14)*100</f>
        <v>3.9149223718413326</v>
      </c>
      <c r="P13" s="10">
        <f>+('Table 2'!P13/'Table 1'!P$14)*100</f>
        <v>4.0822567402268808</v>
      </c>
    </row>
    <row r="14" spans="2:18">
      <c r="B14" s="16" t="s">
        <v>25</v>
      </c>
      <c r="C14" s="10"/>
      <c r="D14" s="10"/>
      <c r="E14" s="10"/>
      <c r="F14" s="10"/>
      <c r="G14" s="10">
        <f>+('Table 2'!G14/'Table 1'!G$14)*100</f>
        <v>2.1878428509796164</v>
      </c>
      <c r="H14" s="10">
        <f>+('Table 2'!H14/'Table 1'!H$14)*100</f>
        <v>2.5214466109753468</v>
      </c>
      <c r="I14" s="10">
        <f>+('Table 2'!I14/'Table 1'!I$14)*100</f>
        <v>0</v>
      </c>
      <c r="J14" s="10">
        <f>+('Table 2'!J14/'Table 1'!J$14)*100</f>
        <v>0</v>
      </c>
      <c r="K14" s="10">
        <f>+('Table 2'!K14/'Table 1'!K$14)*100</f>
        <v>0</v>
      </c>
      <c r="L14" s="10">
        <f>+('Table 2'!L14/'Table 1'!L$14)*100</f>
        <v>0</v>
      </c>
      <c r="M14" s="10">
        <f>+('Table 2'!M14/'Table 1'!M$14)*100</f>
        <v>0</v>
      </c>
      <c r="N14" s="10">
        <f>+('Table 2'!N14/'Table 1'!N$14)*100</f>
        <v>0</v>
      </c>
      <c r="O14" s="10">
        <f>+('Table 2'!O14/'Table 1'!O$14)*100</f>
        <v>0</v>
      </c>
      <c r="P14" s="10">
        <f>+('Table 2'!P14/'Table 1'!P$14)*100</f>
        <v>0</v>
      </c>
    </row>
    <row r="15" spans="2:18">
      <c r="B15" s="16" t="s">
        <v>26</v>
      </c>
      <c r="C15" s="10">
        <f>+('Table 2'!C15/'Table 1'!C$14)*100</f>
        <v>9.1828548616025483</v>
      </c>
      <c r="D15" s="10">
        <f>+('Table 2'!D15/'Table 1'!D$14)*100</f>
        <v>7.416750917620214</v>
      </c>
      <c r="E15" s="10">
        <f>+('Table 2'!E15/'Table 1'!E$14)*100</f>
        <v>8.5352435697135594</v>
      </c>
      <c r="F15" s="10">
        <f>+('Table 2'!F15/'Table 1'!F$14)*100</f>
        <v>6.400414019476429</v>
      </c>
      <c r="G15" s="10">
        <f>+('Table 2'!G15/'Table 1'!G$14)*100</f>
        <v>5.9798963290300016</v>
      </c>
      <c r="H15" s="10">
        <f>+('Table 2'!H15/'Table 1'!H$14)*100</f>
        <v>8.0183229210335263</v>
      </c>
      <c r="I15" s="10">
        <f>+('Table 2'!I15/'Table 1'!I$14)*100</f>
        <v>0</v>
      </c>
      <c r="J15" s="10">
        <f>+('Table 2'!J15/'Table 1'!J$14)*100</f>
        <v>0</v>
      </c>
      <c r="K15" s="10">
        <f>+('Table 2'!K15/'Table 1'!K$14)*100</f>
        <v>0</v>
      </c>
      <c r="L15" s="10">
        <f>+('Table 2'!L15/'Table 1'!L$14)*100</f>
        <v>0</v>
      </c>
      <c r="M15" s="10">
        <f>+('Table 2'!M15/'Table 1'!M$14)*100</f>
        <v>0</v>
      </c>
      <c r="N15" s="10">
        <f>+('Table 2'!N15/'Table 1'!N$14)*100</f>
        <v>0</v>
      </c>
      <c r="O15" s="10">
        <f>+('Table 2'!O15/'Table 1'!O$14)*100</f>
        <v>0</v>
      </c>
      <c r="P15" s="10">
        <f>+('Table 2'!P15/'Table 1'!P$14)*100</f>
        <v>0</v>
      </c>
    </row>
    <row r="16" spans="2:18">
      <c r="B16" s="15" t="s">
        <v>55</v>
      </c>
      <c r="C16" s="10">
        <f>+('Table 2'!C16/'Table 1'!C$14)*100</f>
        <v>1.5881393368516687</v>
      </c>
      <c r="D16" s="10">
        <f>+('Table 2'!D16/'Table 1'!D$14)*100</f>
        <v>1.1572363186213839</v>
      </c>
      <c r="E16" s="10">
        <f>+('Table 2'!E16/'Table 1'!E$14)*100</f>
        <v>1.9419403678306171</v>
      </c>
      <c r="F16" s="10">
        <f>+('Table 2'!F16/'Table 1'!F$14)*100</f>
        <v>1.7221852200751773</v>
      </c>
      <c r="G16" s="10">
        <f>+('Table 2'!G16/'Table 1'!G$14)*100</f>
        <v>1.1812868606119362</v>
      </c>
      <c r="H16" s="10">
        <f>+('Table 2'!H16/'Table 1'!H$14)*100</f>
        <v>0.96727027331008875</v>
      </c>
      <c r="I16" s="10">
        <f>+('Table 2'!I16/'Table 1'!I$14)*100</f>
        <v>0.96818683339463041</v>
      </c>
      <c r="J16" s="10">
        <f>+('Table 2'!J16/'Table 1'!J$14)*100</f>
        <v>0.82197689174954169</v>
      </c>
      <c r="K16" s="10">
        <f>+('Table 2'!K16/'Table 1'!K$14)*100</f>
        <v>1.1811623857554383</v>
      </c>
      <c r="L16" s="10">
        <f>+('Table 2'!L16/'Table 1'!L$14)*100</f>
        <v>2.0169144860723329</v>
      </c>
      <c r="M16" s="10">
        <f>+('Table 2'!M16/'Table 1'!M$14)*100</f>
        <v>2.8231396625915992</v>
      </c>
      <c r="N16" s="10">
        <f>+('Table 2'!N16/'Table 1'!N$14)*100</f>
        <v>2.452117369417913</v>
      </c>
      <c r="O16" s="10">
        <f>+('Table 2'!O16/'Table 1'!O$14)*100</f>
        <v>3.8740511054315188</v>
      </c>
      <c r="P16" s="10">
        <f>+('Table 2'!P16/'Table 1'!P$14)*100</f>
        <v>4.0567033629920077</v>
      </c>
    </row>
    <row r="17" spans="2:16">
      <c r="B17" s="15" t="s">
        <v>27</v>
      </c>
      <c r="C17" s="10">
        <f>+('Table 2'!C17/'Table 1'!C$14)*100</f>
        <v>5.3400348609370161</v>
      </c>
      <c r="D17" s="10">
        <f>+('Table 2'!D17/'Table 1'!D$14)*100</f>
        <v>13.27388430856678</v>
      </c>
      <c r="E17" s="10">
        <f>+('Table 2'!E17/'Table 1'!E$14)*100</f>
        <v>22.188034921944364</v>
      </c>
      <c r="F17" s="10">
        <f>+('Table 2'!F17/'Table 1'!F$14)*100</f>
        <v>10.27749733019566</v>
      </c>
      <c r="G17" s="10">
        <f>+('Table 2'!G17/'Table 1'!G$14)*100</f>
        <v>9.7397164631859354</v>
      </c>
      <c r="H17" s="10">
        <f>+('Table 2'!H17/'Table 1'!H$14)*100</f>
        <v>9.4651383932679618</v>
      </c>
      <c r="I17" s="10">
        <f>+('Table 2'!I17/'Table 1'!I$14)*100</f>
        <v>6.9097094520044129</v>
      </c>
      <c r="J17" s="10">
        <f>+('Table 2'!J17/'Table 1'!J$14)*100</f>
        <v>7.9211698448114269</v>
      </c>
      <c r="K17" s="10">
        <f>+('Table 2'!K17/'Table 1'!K$14)*100</f>
        <v>7.6262006210731563</v>
      </c>
      <c r="L17" s="10">
        <f>+('Table 2'!L17/'Table 1'!L$14)*100</f>
        <v>4.9663982858255959</v>
      </c>
      <c r="M17" s="10">
        <f>+('Table 2'!M17/'Table 1'!M$14)*100</f>
        <v>3.0710046032060401</v>
      </c>
      <c r="N17" s="10">
        <f>+('Table 2'!N17/'Table 1'!N$14)*100</f>
        <v>3.4437005601077675</v>
      </c>
      <c r="O17" s="10">
        <f>+('Table 2'!O17/'Table 1'!O$14)*100</f>
        <v>2.4582704369955808</v>
      </c>
      <c r="P17" s="10">
        <f>+('Table 2'!P17/'Table 1'!P$14)*100</f>
        <v>2.5138658489585954</v>
      </c>
    </row>
    <row r="18" spans="2:16">
      <c r="B18" s="16" t="s">
        <v>58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</row>
    <row r="19" spans="2:16">
      <c r="B19" s="16" t="s">
        <v>20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</row>
    <row r="20" spans="2:16" ht="15" customHeight="1">
      <c r="B20" s="8" t="s">
        <v>28</v>
      </c>
      <c r="C20" s="10">
        <f>+('Table 2'!C20/'Table 1'!C$14)*100</f>
        <v>12.980814952142522</v>
      </c>
      <c r="D20" s="10">
        <f>+('Table 2'!D20/'Table 1'!D$14)*100</f>
        <v>11.458330219632508</v>
      </c>
      <c r="E20" s="10">
        <f>+('Table 2'!E20/'Table 1'!E$14)*100</f>
        <v>14.131994825313157</v>
      </c>
      <c r="F20" s="10">
        <f>+('Table 2'!F20/'Table 1'!F$14)*100</f>
        <v>12.411335117606933</v>
      </c>
      <c r="G20" s="10">
        <f>+('Table 2'!G20/'Table 1'!G$14)*100</f>
        <v>9.6753218724088654</v>
      </c>
      <c r="H20" s="10">
        <f>+('Table 2'!H20/'Table 1'!H$14)*100</f>
        <v>8.6532857537243988</v>
      </c>
      <c r="I20" s="10">
        <f>+('Table 2'!I20/'Table 1'!I$14)*100</f>
        <v>10.52317028319235</v>
      </c>
      <c r="J20" s="10">
        <f>+('Table 2'!J20/'Table 1'!J$14)*100</f>
        <v>11.438003367533987</v>
      </c>
      <c r="K20" s="10">
        <f>+('Table 2'!K20/'Table 1'!K$14)*100</f>
        <v>12.480842220135932</v>
      </c>
      <c r="L20" s="10">
        <f>+('Table 2'!L20/'Table 1'!L$14)*100</f>
        <v>5.9752613466658016</v>
      </c>
      <c r="M20" s="10">
        <f>+('Table 2'!M20/'Table 1'!M$14)*100</f>
        <v>3.8710142057218997</v>
      </c>
      <c r="N20" s="10">
        <f>+('Table 2'!N20/'Table 1'!N$14)*100</f>
        <v>5.038437775369438</v>
      </c>
      <c r="O20" s="10">
        <f>+('Table 2'!O20/'Table 1'!O$14)*100</f>
        <v>4.6249925069344924</v>
      </c>
      <c r="P20" s="10">
        <f>+('Table 2'!P20/'Table 1'!P$14)*100</f>
        <v>3.9327066472293435</v>
      </c>
    </row>
    <row r="21" spans="2:16" ht="15" customHeight="1">
      <c r="B21" s="2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</row>
    <row r="22" spans="2:16" ht="15" customHeight="1">
      <c r="B22" s="2" t="s">
        <v>29</v>
      </c>
      <c r="C22" s="10">
        <f>+('Table 2'!C22/'Table 1'!C$14)*100</f>
        <v>24.791819139740596</v>
      </c>
      <c r="D22" s="10">
        <f>+('Table 2'!D22/'Table 1'!D$14)*100</f>
        <v>16.113902602546915</v>
      </c>
      <c r="E22" s="10">
        <f>+('Table 2'!E22/'Table 1'!E$14)*100</f>
        <v>9.6774568562492078</v>
      </c>
      <c r="F22" s="10">
        <f>+('Table 2'!F22/'Table 1'!F$14)*100</f>
        <v>5.0563926175060372</v>
      </c>
      <c r="G22" s="10">
        <f>+('Table 2'!G22/'Table 1'!G$14)*100</f>
        <v>14.973273196848568</v>
      </c>
      <c r="H22" s="10">
        <f>+('Table 2'!H22/'Table 1'!H$14)*100</f>
        <v>18.886309955930926</v>
      </c>
      <c r="I22" s="10">
        <f>+('Table 2'!I22/'Table 1'!I$14)*100</f>
        <v>17.18922397940419</v>
      </c>
      <c r="J22" s="10">
        <f>+('Table 2'!J22/'Table 1'!J$14)*100</f>
        <v>11.710889742292412</v>
      </c>
      <c r="K22" s="10">
        <f>+('Table 2'!K22/'Table 1'!K$14)*100</f>
        <v>5.911428869470325</v>
      </c>
      <c r="L22" s="10">
        <f>+('Table 2'!L22/'Table 1'!L$14)*100</f>
        <v>2.6710927861827147</v>
      </c>
      <c r="M22" s="10">
        <f>+('Table 2'!M22/'Table 1'!M$14)*100</f>
        <v>-0.61936227291550283</v>
      </c>
      <c r="N22" s="10">
        <f>+('Table 2'!N22/'Table 1'!N$14)*100</f>
        <v>-0.73381207523472691</v>
      </c>
      <c r="O22" s="10">
        <f>+('Table 2'!O22/'Table 1'!O$14)*100</f>
        <v>-0.65121551146302792</v>
      </c>
      <c r="P22" s="10">
        <f>+('Table 2'!P22/'Table 1'!P$14)*100</f>
        <v>0.89688165016170007</v>
      </c>
    </row>
    <row r="23" spans="2:16" ht="15" customHeight="1">
      <c r="B23" s="2" t="s">
        <v>30</v>
      </c>
      <c r="C23" s="10">
        <f>+('Table 2'!C23/'Table 1'!C$14)*100</f>
        <v>11.811004187598073</v>
      </c>
      <c r="D23" s="10">
        <f>+('Table 2'!D23/'Table 1'!D$14)*100</f>
        <v>4.6555723829144062</v>
      </c>
      <c r="E23" s="10">
        <f>+('Table 2'!E23/'Table 1'!E$14)*100</f>
        <v>-4.4545379690639475</v>
      </c>
      <c r="F23" s="10">
        <f>+('Table 2'!F23/'Table 1'!F$14)*100</f>
        <v>-7.3549425001008988</v>
      </c>
      <c r="G23" s="10">
        <f>+('Table 2'!G23/'Table 1'!G$14)*100</f>
        <v>5.2979513244397021</v>
      </c>
      <c r="H23" s="10">
        <f>+('Table 2'!H23/'Table 1'!H$14)*100</f>
        <v>10.233024202206522</v>
      </c>
      <c r="I23" s="10">
        <f>+('Table 2'!I23/'Table 1'!I$14)*100</f>
        <v>6.6660536962118417</v>
      </c>
      <c r="J23" s="10">
        <f>+('Table 2'!J23/'Table 1'!J$14)*100</f>
        <v>0.27288637475842203</v>
      </c>
      <c r="K23" s="10">
        <f>+('Table 2'!K23/'Table 1'!K$14)*100</f>
        <v>-6.5694133506656067</v>
      </c>
      <c r="L23" s="10">
        <f>+('Table 2'!L23/'Table 1'!L$14)*100</f>
        <v>-3.3041685604830886</v>
      </c>
      <c r="M23" s="10">
        <f>+('Table 2'!M23/'Table 1'!M$14)*100</f>
        <v>-4.4903764786374021</v>
      </c>
      <c r="N23" s="10">
        <f>+('Table 2'!N23/'Table 1'!N$14)*100</f>
        <v>-5.7722498506041653</v>
      </c>
      <c r="O23" s="10">
        <f>+('Table 2'!O23/'Table 1'!O$14)*100</f>
        <v>-5.2762080183975186</v>
      </c>
      <c r="P23" s="10">
        <f>+('Table 2'!P23/'Table 1'!P$14)*100</f>
        <v>-3.0358249970676447</v>
      </c>
    </row>
    <row r="24" spans="2:16" ht="15" customHeight="1">
      <c r="B24" s="2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</row>
    <row r="25" spans="2:16" ht="15" customHeight="1">
      <c r="B25" s="2" t="s">
        <v>31</v>
      </c>
      <c r="C25" s="10">
        <f>+('Table 2'!C25/'Table 1'!C$14)*100</f>
        <v>-7.9143652119517922</v>
      </c>
      <c r="D25" s="10">
        <f>+('Table 2'!D25/'Table 1'!D$14)*100</f>
        <v>-4.2967808489376091</v>
      </c>
      <c r="E25" s="10">
        <f>+('Table 2'!E25/'Table 1'!E$14)*100</f>
        <v>-1.1184382774857149</v>
      </c>
      <c r="F25" s="10">
        <f>+('Table 2'!F25/'Table 1'!F$14)*100</f>
        <v>-1.2585703142641298</v>
      </c>
      <c r="G25" s="10">
        <f>+('Table 2'!G25/'Table 1'!G$14)*100</f>
        <v>-1.6413030850662313E-2</v>
      </c>
      <c r="H25" s="10">
        <f>+('Table 2'!H25/'Table 1'!H$14)*100</f>
        <v>1.5511088843672354</v>
      </c>
      <c r="I25" s="10">
        <f>+('Table 2'!I25/'Table 1'!I$14)*100</f>
        <v>2.6563074659801398</v>
      </c>
      <c r="J25" s="10">
        <f>+('Table 2'!J25/'Table 1'!J$14)*100</f>
        <v>2.6832444448130857</v>
      </c>
      <c r="K25" s="10">
        <f>+('Table 2'!K25/'Table 1'!K$14)*100</f>
        <v>4.1372780305401093</v>
      </c>
      <c r="L25" s="10">
        <f>+('Table 2'!L25/'Table 1'!L$14)*100</f>
        <v>1.1176222323225766</v>
      </c>
      <c r="M25" s="10">
        <f>+('Table 2'!M25/'Table 1'!M$14)*100</f>
        <v>0.13383506478697418</v>
      </c>
      <c r="N25" s="10">
        <f>+('Table 2'!N25/'Table 1'!N$14)*100</f>
        <v>0</v>
      </c>
      <c r="O25" s="10">
        <f>+('Table 2'!O25/'Table 1'!O$14)*100</f>
        <v>-0.30190242121382216</v>
      </c>
      <c r="P25" s="10">
        <f>+('Table 2'!P25/'Table 1'!P$14)*100</f>
        <v>0</v>
      </c>
    </row>
    <row r="26" spans="2:16">
      <c r="B26" s="8" t="s">
        <v>32</v>
      </c>
      <c r="C26" s="10">
        <f>+('Table 2'!C26/'Table 1'!C$14)*100</f>
        <v>-8.7934032687911987</v>
      </c>
      <c r="D26" s="10">
        <f>+('Table 2'!D26/'Table 1'!D$14)*100</f>
        <v>-4.7923036055368771</v>
      </c>
      <c r="E26" s="10">
        <f>+('Table 2'!E26/'Table 1'!E$14)*100</f>
        <v>-1.3114360611317477</v>
      </c>
      <c r="F26" s="10">
        <f>+('Table 2'!F26/'Table 1'!F$14)*100</f>
        <v>-0.65015709939743049</v>
      </c>
      <c r="G26" s="10">
        <f>+('Table 2'!G26/'Table 1'!G$14)*100</f>
        <v>-1.6413030850662313E-2</v>
      </c>
      <c r="H26" s="10">
        <f>+('Table 2'!H26/'Table 1'!H$14)*100</f>
        <v>1.5511088843672354</v>
      </c>
      <c r="I26" s="10">
        <f>+('Table 2'!I26/'Table 1'!I$14)*100</f>
        <v>2.6563074659801398</v>
      </c>
      <c r="J26" s="10">
        <f>+('Table 2'!J26/'Table 1'!J$14)*100</f>
        <v>2.6832444448130857</v>
      </c>
      <c r="K26" s="10">
        <f>+('Table 2'!K26/'Table 1'!K$14)*100</f>
        <v>4.1372780305401093</v>
      </c>
      <c r="L26" s="10">
        <f>+('Table 2'!L26/'Table 1'!L$14)*100</f>
        <v>1.1176222323225766</v>
      </c>
      <c r="M26" s="10">
        <f>+('Table 2'!M26/'Table 1'!M$14)*100</f>
        <v>0.13383506478697418</v>
      </c>
      <c r="N26" s="10">
        <f>+('Table 2'!N26/'Table 1'!N$14)*100</f>
        <v>0</v>
      </c>
      <c r="O26" s="10">
        <f>+('Table 2'!O26/'Table 1'!O$14)*100</f>
        <v>-0.30190242121382216</v>
      </c>
      <c r="P26" s="10">
        <f>+('Table 2'!P26/'Table 1'!P$14)*100</f>
        <v>0</v>
      </c>
    </row>
    <row r="27" spans="2:16">
      <c r="B27" s="8" t="s">
        <v>33</v>
      </c>
      <c r="C27" s="10">
        <f>+('Table 2'!C27/'Table 1'!C$14)*100</f>
        <v>0.87903805683940717</v>
      </c>
      <c r="D27" s="10">
        <f>+('Table 2'!D27/'Table 1'!D$14)*100</f>
        <v>0.49552275659926837</v>
      </c>
      <c r="E27" s="10">
        <f>+('Table 2'!E27/'Table 1'!E$14)*100</f>
        <v>0.19299778364603287</v>
      </c>
      <c r="F27" s="10">
        <f>+('Table 2'!F27/'Table 1'!F$14)*100</f>
        <v>-0.60841321486669941</v>
      </c>
      <c r="G27" s="10">
        <f>+('Table 2'!G27/'Table 1'!G$14)*100</f>
        <v>0</v>
      </c>
      <c r="H27" s="10">
        <f>+('Table 2'!H27/'Table 1'!H$14)*100</f>
        <v>0</v>
      </c>
      <c r="I27" s="10">
        <f>+('Table 2'!I27/'Table 1'!I$14)*100</f>
        <v>0</v>
      </c>
      <c r="J27" s="10">
        <f>+('Table 2'!J27/'Table 1'!J$14)*100</f>
        <v>0</v>
      </c>
      <c r="K27" s="10">
        <f>+('Table 2'!K27/'Table 1'!K$14)*100</f>
        <v>0</v>
      </c>
      <c r="L27" s="10">
        <f>+('Table 2'!L27/'Table 1'!L$14)*100</f>
        <v>0</v>
      </c>
      <c r="M27" s="10">
        <f>+('Table 2'!M27/'Table 1'!M$14)*100</f>
        <v>0</v>
      </c>
      <c r="N27" s="10">
        <f>+('Table 2'!N27/'Table 1'!N$14)*100</f>
        <v>0</v>
      </c>
      <c r="O27" s="10">
        <f>+('Table 2'!O27/'Table 1'!O$14)*100</f>
        <v>0</v>
      </c>
      <c r="P27" s="10">
        <f>+('Table 2'!P27/'Table 1'!P$14)*100</f>
        <v>0</v>
      </c>
    </row>
    <row r="28" spans="2:16">
      <c r="B28" s="2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</row>
    <row r="29" spans="2:16">
      <c r="B29" s="2" t="s">
        <v>34</v>
      </c>
      <c r="C29" s="10">
        <f>+('Table 2'!C29/'Table 1'!C$14)*100</f>
        <v>3.8966389756462805</v>
      </c>
      <c r="D29" s="10">
        <f>+('Table 2'!D29/'Table 1'!D$14)*100</f>
        <v>0.35879153397679736</v>
      </c>
      <c r="E29" s="10">
        <f>+('Table 2'!E29/'Table 1'!E$14)*100</f>
        <v>-5.5729762465496613</v>
      </c>
      <c r="F29" s="10">
        <f>+('Table 2'!F29/'Table 1'!F$14)*100</f>
        <v>-8.613512814365027</v>
      </c>
      <c r="G29" s="10">
        <f>+('Table 2'!G29/'Table 1'!G$14)*100</f>
        <v>5.2815382935890405</v>
      </c>
      <c r="H29" s="10">
        <f>+('Table 2'!H29/'Table 1'!H$14)*100</f>
        <v>11.784133086573759</v>
      </c>
      <c r="I29" s="10">
        <f>+('Table 2'!I29/'Table 1'!I$14)*100</f>
        <v>9.3223611621919833</v>
      </c>
      <c r="J29" s="10">
        <f>+('Table 2'!J29/'Table 1'!J$14)*100</f>
        <v>2.9561308195715075</v>
      </c>
      <c r="K29" s="10">
        <f>+('Table 2'!K29/'Table 1'!K$14)*100</f>
        <v>-2.4321353201254969</v>
      </c>
      <c r="L29" s="10">
        <f>+('Table 2'!L29/'Table 1'!L$14)*100</f>
        <v>-2.1865463281605124</v>
      </c>
      <c r="M29" s="10">
        <f>+('Table 2'!M29/'Table 1'!M$14)*100</f>
        <v>-4.3565414138504277</v>
      </c>
      <c r="N29" s="10">
        <f>+('Table 2'!N29/'Table 1'!N$14)*100</f>
        <v>-5.7722498506041653</v>
      </c>
      <c r="O29" s="10">
        <f>+('Table 2'!O29/'Table 1'!O$14)*100</f>
        <v>-5.5781104396113408</v>
      </c>
      <c r="P29" s="10">
        <f>+('Table 2'!P29/'Table 1'!P$14)*100</f>
        <v>-3.0358249970676447</v>
      </c>
    </row>
    <row r="30" spans="2:16">
      <c r="B30" s="2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</row>
    <row r="31" spans="2:16">
      <c r="B31" s="2" t="s">
        <v>35</v>
      </c>
      <c r="C31" s="10">
        <f>+('Table 2'!C31/'Table 1'!C$14)*100</f>
        <v>-3.8966389756462805</v>
      </c>
      <c r="D31" s="10">
        <f>+('Table 2'!D31/'Table 1'!D$14)*100</f>
        <v>-0.35879153397679736</v>
      </c>
      <c r="E31" s="10">
        <f>+('Table 2'!E31/'Table 1'!E$14)*100</f>
        <v>5.5729762465496613</v>
      </c>
      <c r="F31" s="10">
        <f>+('Table 2'!F31/'Table 1'!F$14)*100</f>
        <v>8.613512814365027</v>
      </c>
      <c r="G31" s="10">
        <f>+('Table 2'!G31/'Table 1'!G$14)*100</f>
        <v>-5.2815382935890263</v>
      </c>
      <c r="H31" s="10">
        <f>+('Table 2'!H31/'Table 1'!H$14)*100</f>
        <v>-11.786178055439105</v>
      </c>
      <c r="I31" s="10">
        <f>+('Table 2'!I31/'Table 1'!I$14)*100</f>
        <v>-9.3196027951452738</v>
      </c>
      <c r="J31" s="10">
        <f>+('Table 2'!J31/'Table 1'!J$14)*100</f>
        <v>-2.950324726491544</v>
      </c>
      <c r="K31" s="10">
        <f>+('Table 2'!K31/'Table 1'!K$14)*100</f>
        <v>2.4329377402245176</v>
      </c>
      <c r="L31" s="10">
        <f>+('Table 2'!L31/'Table 1'!L$14)*100</f>
        <v>2.1857346925524319</v>
      </c>
      <c r="M31" s="10">
        <f>+('Table 2'!M31/'Table 1'!M$14)*100</f>
        <v>4.3565414138504277</v>
      </c>
      <c r="N31" s="10">
        <f>+('Table 2'!N31/'Table 1'!N$14)*100</f>
        <v>4.2514509120742217</v>
      </c>
      <c r="O31" s="10">
        <f>+('Table 2'!O31/'Table 1'!O$14)*100</f>
        <v>0.19945178007988984</v>
      </c>
      <c r="P31" s="10">
        <f>+('Table 2'!P31/'Table 1'!P$14)*100</f>
        <v>3.036243904891168</v>
      </c>
    </row>
    <row r="32" spans="2:16">
      <c r="B32" s="2" t="s">
        <v>36</v>
      </c>
      <c r="C32" s="10">
        <f>+('Table 2'!C32/'Table 1'!C$14)*100</f>
        <v>-9.701750127497597</v>
      </c>
      <c r="D32" s="10">
        <f>+('Table 2'!D32/'Table 1'!D$14)*100</f>
        <v>-1.3362429125923592</v>
      </c>
      <c r="E32" s="10">
        <f>+('Table 2'!E32/'Table 1'!E$14)*100</f>
        <v>2.1123281405952126</v>
      </c>
      <c r="F32" s="10">
        <f>+('Table 2'!F32/'Table 1'!F$14)*100</f>
        <v>7.0202338357824079</v>
      </c>
      <c r="G32" s="10">
        <f>+('Table 2'!G32/'Table 1'!G$14)*100</f>
        <v>-5.3252334252615077</v>
      </c>
      <c r="H32" s="10">
        <f>+('Table 2'!H32/'Table 1'!H$14)*100</f>
        <v>-12.305600147237758</v>
      </c>
      <c r="I32" s="10">
        <f>+('Table 2'!I32/'Table 1'!I$14)*100</f>
        <v>-11.323096726737772</v>
      </c>
      <c r="J32" s="10">
        <f>+('Table 2'!J32/'Table 1'!J$14)*100</f>
        <v>-4.4698622297056314</v>
      </c>
      <c r="K32" s="10">
        <f>+('Table 2'!K32/'Table 1'!K$14)*100</f>
        <v>-1.0784526130810526</v>
      </c>
      <c r="L32" s="10">
        <f>+('Table 2'!L32/'Table 1'!L$14)*100</f>
        <v>-0.18424128303356924</v>
      </c>
      <c r="M32" s="10">
        <f>+('Table 2'!M32/'Table 1'!M$14)*100</f>
        <v>-7.6382012087166844</v>
      </c>
      <c r="N32" s="10">
        <f>+('Table 2'!N32/'Table 1'!N$14)*100</f>
        <v>-0.76065268254145091</v>
      </c>
      <c r="O32" s="10">
        <f>+('Table 2'!O32/'Table 1'!O$14)*100</f>
        <v>-2.6898742799845237</v>
      </c>
      <c r="P32" s="10">
        <f>+('Table 2'!P32/'Table 1'!P$14)*100</f>
        <v>0.66983360981249696</v>
      </c>
    </row>
    <row r="33" spans="2:16">
      <c r="B33" s="2" t="s">
        <v>37</v>
      </c>
      <c r="C33" s="10">
        <f>+('Table 2'!C33/'Table 1'!C$14)*100</f>
        <v>5.8051111518513157</v>
      </c>
      <c r="D33" s="10">
        <f>+('Table 2'!D33/'Table 1'!D$14)*100</f>
        <v>0.97745137861556186</v>
      </c>
      <c r="E33" s="10">
        <f>+('Table 2'!E33/'Table 1'!E$14)*100</f>
        <v>3.4606481059544487</v>
      </c>
      <c r="F33" s="10">
        <f>+('Table 2'!F33/'Table 1'!F$14)*100</f>
        <v>1.5932789785826191</v>
      </c>
      <c r="G33" s="10">
        <f>+('Table 2'!G33/'Table 1'!G$14)*100</f>
        <v>4.3695131672481555E-2</v>
      </c>
      <c r="H33" s="10">
        <f>+('Table 2'!H33/'Table 1'!H$14)*100</f>
        <v>0.51942209179865229</v>
      </c>
      <c r="I33" s="10">
        <f>+('Table 2'!I33/'Table 1'!I$14)*100</f>
        <v>2.0034939315924971</v>
      </c>
      <c r="J33" s="10">
        <f>+('Table 2'!J33/'Table 1'!J$14)*100</f>
        <v>1.5195375032140872</v>
      </c>
      <c r="K33" s="10">
        <f>+('Table 2'!K33/'Table 1'!K$14)*100</f>
        <v>3.5113903533055697</v>
      </c>
      <c r="L33" s="10">
        <f>+('Table 2'!L33/'Table 1'!L$14)*100</f>
        <v>2.369975975586001</v>
      </c>
      <c r="M33" s="10">
        <f>+('Table 2'!M33/'Table 1'!M$14)*100</f>
        <v>11.994742622567113</v>
      </c>
      <c r="N33" s="10">
        <f>+('Table 2'!N33/'Table 1'!N$14)*100</f>
        <v>5.0121035946156729</v>
      </c>
      <c r="O33" s="10">
        <f>+('Table 2'!O33/'Table 1'!O$14)*100</f>
        <v>2.8893260600644135</v>
      </c>
      <c r="P33" s="10">
        <f>+('Table 2'!P33/'Table 1'!P$14)*100</f>
        <v>2.366410295078671</v>
      </c>
    </row>
    <row r="34" spans="2:16">
      <c r="B34" s="2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</row>
    <row r="35" spans="2:16">
      <c r="B35" s="2" t="s">
        <v>38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</row>
    <row r="36" spans="2:16">
      <c r="B36" s="8" t="s">
        <v>39</v>
      </c>
      <c r="C36" s="10">
        <f>+('Table 2'!C36/'Table 1'!C$14)*100</f>
        <v>9.957331081124984</v>
      </c>
      <c r="D36" s="10">
        <f>+('Table 2'!D36/'Table 1'!D$14)*100</f>
        <v>8.685125788328131</v>
      </c>
      <c r="E36" s="10">
        <f>+('Table 2'!E36/'Table 1'!E$14)*100</f>
        <v>9.7453598454293697</v>
      </c>
      <c r="F36" s="10">
        <f>+('Table 2'!F36/'Table 1'!F$14)*100</f>
        <v>10.36175879264778</v>
      </c>
      <c r="G36" s="10">
        <f>+('Table 2'!G36/'Table 1'!G$14)*100</f>
        <v>10.489959231040649</v>
      </c>
      <c r="H36" s="10">
        <f>+('Table 2'!H36/'Table 1'!H$14)*100</f>
        <v>9.799490802752528</v>
      </c>
      <c r="I36" s="10">
        <f>+('Table 2'!I36/'Table 1'!I$14)*100</f>
        <v>8.7458624494299375</v>
      </c>
      <c r="J36" s="10">
        <f>+('Table 2'!J36/'Table 1'!J$14)*100</f>
        <v>10.108408052221661</v>
      </c>
      <c r="K36" s="10">
        <f>+('Table 2'!K36/'Table 1'!K$14)*100</f>
        <v>11.497075178739079</v>
      </c>
      <c r="L36" s="10">
        <f>+('Table 2'!L36/'Table 1'!L$14)*100</f>
        <v>11.922927082656971</v>
      </c>
      <c r="M36" s="10">
        <f>+('Table 2'!M36/'Table 1'!M$14)*100</f>
        <v>9.1662015448047391</v>
      </c>
      <c r="N36" s="10">
        <f>+('Table 2'!N36/'Table 1'!N$14)*100</f>
        <v>9.9887573305243524</v>
      </c>
      <c r="O36" s="10">
        <f>+('Table 2'!O36/'Table 1'!O$14)*100</f>
        <v>8.4494531424554378</v>
      </c>
      <c r="P36" s="10">
        <f>+('Table 2'!P36/'Table 1'!P$14)*100</f>
        <v>8.3999396772734123</v>
      </c>
    </row>
    <row r="37" spans="2:16">
      <c r="B37" s="8" t="s">
        <v>40</v>
      </c>
      <c r="C37" s="10">
        <f>+('Table 2'!C37/'Table 1'!C$14)*100</f>
        <v>-26.8150283330361</v>
      </c>
      <c r="D37" s="10">
        <f>+('Table 2'!D37/'Table 1'!D$14)*100</f>
        <v>-31.324862366047835</v>
      </c>
      <c r="E37" s="10">
        <f>+('Table 2'!E37/'Table 1'!E$14)*100</f>
        <v>-43.706903377597101</v>
      </c>
      <c r="F37" s="10">
        <f>+('Table 2'!F37/'Table 1'!F$14)*100</f>
        <v>-29.831780194724711</v>
      </c>
      <c r="G37" s="10">
        <f>+('Table 2'!G37/'Table 1'!G$14)*100</f>
        <v>-24.321943821778628</v>
      </c>
      <c r="H37" s="10">
        <f>+('Table 2'!H37/'Table 1'!H$14)*100</f>
        <v>-25.307512193126858</v>
      </c>
      <c r="I37" s="10">
        <f>+('Table 2'!I37/'Table 1'!I$14)*100</f>
        <v>-30.088267745494662</v>
      </c>
      <c r="J37" s="10">
        <f>+('Table 2'!J37/'Table 1'!J$14)*100</f>
        <v>-29.012217678723996</v>
      </c>
      <c r="K37" s="10">
        <f>+('Table 2'!K37/'Table 1'!K$14)*100</f>
        <v>-29.218523065565748</v>
      </c>
      <c r="L37" s="10">
        <f>+('Table 2'!L37/'Table 1'!L$14)*100</f>
        <v>-16.689663008895529</v>
      </c>
      <c r="M37" s="10">
        <f>+('Table 2'!M37/'Table 1'!M$14)*100</f>
        <v>-9.9049951087184862</v>
      </c>
      <c r="N37" s="10">
        <f>+('Table 2'!N37/'Table 1'!N$14)*100</f>
        <v>-11.906594686572609</v>
      </c>
      <c r="O37" s="10">
        <f>+('Table 2'!O37/'Table 1'!O$14)*100</f>
        <v>-10.683749039525239</v>
      </c>
      <c r="P37" s="10">
        <f>+('Table 2'!P37/'Table 1'!P$14)*100</f>
        <v>-9.029139228204226</v>
      </c>
    </row>
    <row r="38" spans="2:16">
      <c r="B38" s="8" t="s">
        <v>41</v>
      </c>
      <c r="C38" s="10">
        <f>+('Table 2'!C38/'Table 1'!C$14)*100</f>
        <v>-28.403167669887768</v>
      </c>
      <c r="D38" s="10">
        <f>+('Table 2'!D38/'Table 1'!D$14)*100</f>
        <v>-32.482098684669218</v>
      </c>
      <c r="E38" s="10">
        <f>+('Table 2'!E38/'Table 1'!E$14)*100</f>
        <v>-45.648843745427719</v>
      </c>
      <c r="F38" s="10">
        <f>+('Table 2'!F38/'Table 1'!F$14)*100</f>
        <v>-31.553965414799883</v>
      </c>
      <c r="G38" s="10">
        <f>+('Table 2'!G38/'Table 1'!G$14)*100</f>
        <v>-27.691073533370176</v>
      </c>
      <c r="H38" s="10">
        <f>+('Table 2'!H38/'Table 1'!H$14)*100</f>
        <v>-28.796229077412296</v>
      </c>
      <c r="I38" s="10">
        <f>+('Table 2'!I38/'Table 1'!I$14)*100</f>
        <v>-31.056454578889298</v>
      </c>
      <c r="J38" s="10">
        <f>+('Table 2'!J38/'Table 1'!J$14)*100</f>
        <v>-29.834194570473532</v>
      </c>
      <c r="K38" s="10">
        <f>+('Table 2'!K38/'Table 1'!K$14)*100</f>
        <v>-30.399685451321183</v>
      </c>
      <c r="L38" s="10">
        <f>+('Table 2'!L38/'Table 1'!L$14)*100</f>
        <v>-18.706577494967863</v>
      </c>
      <c r="M38" s="10">
        <f>+('Table 2'!M38/'Table 1'!M$14)*100</f>
        <v>-12.728134771310081</v>
      </c>
      <c r="N38" s="10">
        <f>+('Table 2'!N38/'Table 1'!N$14)*100</f>
        <v>-14.358712055990519</v>
      </c>
      <c r="O38" s="10">
        <f>+('Table 2'!O38/'Table 1'!O$14)*100</f>
        <v>-14.557800144956756</v>
      </c>
      <c r="P38" s="10">
        <f>+('Table 2'!P38/'Table 1'!P$14)*100</f>
        <v>-13.085842591196235</v>
      </c>
    </row>
    <row r="39" spans="2:16">
      <c r="B39" s="8" t="s">
        <v>57</v>
      </c>
      <c r="C39" s="10">
        <f t="shared" ref="C39:I39" si="0">C4-C6-C11</f>
        <v>-15.422352717745255</v>
      </c>
      <c r="D39" s="10">
        <f t="shared" si="0"/>
        <v>-21.023768465036714</v>
      </c>
      <c r="E39" s="10">
        <f t="shared" si="0"/>
        <v>-31.516848920114562</v>
      </c>
      <c r="F39" s="10">
        <f t="shared" si="0"/>
        <v>-19.142630297192955</v>
      </c>
      <c r="G39" s="10">
        <f t="shared" si="0"/>
        <v>-18.01575166096131</v>
      </c>
      <c r="H39" s="10">
        <f t="shared" si="0"/>
        <v>-20.142943323687891</v>
      </c>
      <c r="I39" s="10">
        <f t="shared" si="0"/>
        <v>-20.533284295696959</v>
      </c>
      <c r="J39" s="10">
        <f t="shared" ref="J39:P39" si="1">J4-J6-J11</f>
        <v>-18.396191202939544</v>
      </c>
      <c r="K39" s="10">
        <f t="shared" si="1"/>
        <v>-17.918843231185257</v>
      </c>
      <c r="L39" s="10">
        <f t="shared" si="1"/>
        <v>-12.731316148302058</v>
      </c>
      <c r="M39" s="10">
        <f t="shared" si="1"/>
        <v>-8.8571205655881826</v>
      </c>
      <c r="N39" s="10">
        <f t="shared" si="1"/>
        <v>-9.3202742806210797</v>
      </c>
      <c r="O39" s="10">
        <f t="shared" si="1"/>
        <v>-9.9328076380222647</v>
      </c>
      <c r="P39" s="10">
        <f t="shared" si="1"/>
        <v>-9.1531359439668893</v>
      </c>
    </row>
    <row r="40" spans="2:16">
      <c r="B40" s="3"/>
      <c r="C40" s="3"/>
      <c r="D40" s="3"/>
      <c r="E40" s="3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</row>
    <row r="41" spans="2:16">
      <c r="B41" s="2" t="str">
        <f>ToC!$B$18</f>
        <v>Source: Government of Angola Budget, IMF staff reports.</v>
      </c>
      <c r="C41" s="2"/>
      <c r="D41" s="2"/>
      <c r="E41" s="2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</row>
    <row r="42" spans="2:16" ht="18">
      <c r="B42" s="4" t="s">
        <v>44</v>
      </c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</row>
    <row r="43" spans="2:16">
      <c r="F43" s="13"/>
      <c r="G43" s="13"/>
      <c r="H43" s="13"/>
      <c r="I43" s="13"/>
      <c r="J43" s="13"/>
      <c r="K43" s="2"/>
      <c r="L43" s="2"/>
      <c r="M43" s="2"/>
      <c r="N43" s="2"/>
    </row>
    <row r="44" spans="2:16">
      <c r="B44" s="2"/>
      <c r="C44" s="2"/>
      <c r="D44" s="2"/>
      <c r="E44" s="2"/>
      <c r="F44" s="10"/>
      <c r="G44" s="10"/>
      <c r="H44" s="10"/>
      <c r="I44" s="10"/>
      <c r="J44" s="10"/>
      <c r="K44" s="2"/>
      <c r="L44" s="2"/>
      <c r="M44" s="2"/>
      <c r="N44" s="2"/>
    </row>
    <row r="102" ht="15" hidden="1" customHeight="1"/>
    <row r="103" ht="15" hidden="1" customHeight="1"/>
    <row r="172" ht="15" hidden="1" customHeight="1"/>
    <row r="173" ht="15" hidden="1" customHeight="1"/>
    <row r="178" ht="15" hidden="1" customHeight="1"/>
    <row r="181" ht="15" hidden="1" customHeight="1"/>
    <row r="182" ht="15" hidden="1" customHeight="1"/>
    <row r="183" ht="15" hidden="1" customHeight="1"/>
    <row r="184" ht="15" hidden="1" customHeight="1"/>
    <row r="185" ht="15" hidden="1" customHeight="1"/>
    <row r="186" ht="15" hidden="1" customHeight="1"/>
    <row r="298" spans="2:10">
      <c r="B298" s="19"/>
      <c r="C298" s="19"/>
      <c r="D298" s="19"/>
      <c r="E298" s="19"/>
    </row>
    <row r="301" spans="2:10">
      <c r="F301" s="21"/>
      <c r="G301" s="21"/>
      <c r="H301" s="21"/>
      <c r="I301" s="21"/>
      <c r="J301" s="21"/>
    </row>
    <row r="302" spans="2:10">
      <c r="F302" s="13"/>
      <c r="G302" s="13"/>
      <c r="H302" s="13"/>
      <c r="I302" s="13"/>
      <c r="J302" s="13"/>
    </row>
    <row r="303" spans="2:10">
      <c r="F303" s="21"/>
      <c r="G303" s="21"/>
      <c r="H303" s="21"/>
      <c r="I303" s="21"/>
      <c r="J303" s="21"/>
    </row>
    <row r="304" spans="2:10">
      <c r="F304" s="13"/>
      <c r="G304" s="13"/>
      <c r="H304" s="13"/>
      <c r="I304" s="13"/>
      <c r="J304" s="13"/>
    </row>
    <row r="307" spans="2:10">
      <c r="B307" s="22"/>
      <c r="C307" s="22"/>
      <c r="D307" s="22"/>
      <c r="E307" s="22"/>
      <c r="F307" s="21"/>
      <c r="G307" s="21"/>
      <c r="H307" s="21"/>
      <c r="I307" s="21"/>
      <c r="J307" s="21"/>
    </row>
    <row r="308" spans="2:10">
      <c r="B308" s="22"/>
      <c r="C308" s="22"/>
      <c r="D308" s="22"/>
      <c r="E308" s="22"/>
      <c r="F308" s="21"/>
      <c r="G308" s="21"/>
      <c r="H308" s="21"/>
      <c r="I308" s="21"/>
      <c r="J308" s="21"/>
    </row>
    <row r="309" spans="2:10">
      <c r="B309" s="22"/>
      <c r="C309" s="22"/>
      <c r="D309" s="22"/>
      <c r="E309" s="22"/>
      <c r="F309" s="21"/>
      <c r="G309" s="21"/>
      <c r="H309" s="21"/>
      <c r="I309" s="21"/>
      <c r="J309" s="21"/>
    </row>
    <row r="310" spans="2:10">
      <c r="B310" s="22"/>
      <c r="C310" s="22"/>
      <c r="D310" s="22"/>
      <c r="E310" s="22"/>
      <c r="F310" s="21"/>
      <c r="G310" s="21"/>
      <c r="H310" s="21"/>
      <c r="I310" s="21"/>
      <c r="J310" s="21"/>
    </row>
    <row r="311" spans="2:10">
      <c r="B311" s="22"/>
      <c r="C311" s="22"/>
      <c r="D311" s="22"/>
      <c r="E311" s="22"/>
      <c r="F311" s="21"/>
      <c r="G311" s="21"/>
      <c r="H311" s="21"/>
      <c r="I311" s="21"/>
      <c r="J311" s="21"/>
    </row>
    <row r="312" spans="2:10">
      <c r="B312" s="22"/>
      <c r="C312" s="22"/>
      <c r="D312" s="22"/>
      <c r="E312" s="22"/>
      <c r="F312" s="21"/>
      <c r="G312" s="21"/>
      <c r="H312" s="21"/>
      <c r="I312" s="21"/>
      <c r="J312" s="21"/>
    </row>
    <row r="313" spans="2:10">
      <c r="B313" s="22"/>
      <c r="C313" s="22"/>
      <c r="D313" s="22"/>
      <c r="E313" s="22"/>
      <c r="F313" s="21"/>
      <c r="G313" s="21"/>
      <c r="H313" s="21"/>
      <c r="I313" s="21"/>
      <c r="J313" s="21"/>
    </row>
    <row r="314" spans="2:10">
      <c r="F314" s="21"/>
      <c r="G314" s="21"/>
      <c r="H314" s="21"/>
      <c r="I314" s="21"/>
      <c r="J314" s="21"/>
    </row>
    <row r="315" spans="2:10">
      <c r="F315" s="21"/>
      <c r="G315" s="21"/>
      <c r="H315" s="21"/>
      <c r="I315" s="21"/>
      <c r="J315" s="21"/>
    </row>
    <row r="316" spans="2:10">
      <c r="B316" s="22"/>
      <c r="C316" s="22"/>
      <c r="D316" s="22"/>
      <c r="E316" s="22"/>
      <c r="F316" s="13"/>
      <c r="G316" s="13"/>
      <c r="H316" s="13"/>
      <c r="I316" s="13"/>
      <c r="J316" s="13"/>
    </row>
    <row r="317" spans="2:10">
      <c r="B317" s="22"/>
      <c r="C317" s="22"/>
      <c r="D317" s="22"/>
      <c r="E317" s="22"/>
      <c r="F317" s="13"/>
      <c r="G317" s="13"/>
      <c r="H317" s="13"/>
      <c r="I317" s="13"/>
      <c r="J317" s="13"/>
    </row>
    <row r="318" spans="2:10">
      <c r="B318" s="22"/>
      <c r="C318" s="22"/>
      <c r="D318" s="22"/>
      <c r="E318" s="22"/>
      <c r="F318" s="13"/>
      <c r="G318" s="13"/>
      <c r="H318" s="13"/>
      <c r="I318" s="13"/>
      <c r="J318" s="13"/>
    </row>
    <row r="319" spans="2:10">
      <c r="B319" s="22"/>
      <c r="C319" s="22"/>
      <c r="D319" s="22"/>
      <c r="E319" s="22"/>
      <c r="F319" s="13"/>
      <c r="G319" s="13"/>
      <c r="H319" s="13"/>
      <c r="I319" s="13"/>
      <c r="J319" s="13"/>
    </row>
    <row r="320" spans="2:10">
      <c r="B320" s="22"/>
      <c r="C320" s="22"/>
      <c r="D320" s="22"/>
      <c r="E320" s="22"/>
      <c r="F320" s="13"/>
      <c r="G320" s="13"/>
      <c r="H320" s="13"/>
      <c r="I320" s="13"/>
      <c r="J320" s="13"/>
    </row>
    <row r="321" spans="2:10">
      <c r="B321" s="22"/>
      <c r="C321" s="22"/>
      <c r="D321" s="22"/>
      <c r="E321" s="22"/>
      <c r="F321" s="13"/>
      <c r="G321" s="13"/>
      <c r="H321" s="13"/>
      <c r="I321" s="13"/>
      <c r="J321" s="13"/>
    </row>
    <row r="322" spans="2:10">
      <c r="B322" s="22"/>
      <c r="C322" s="22"/>
      <c r="D322" s="22"/>
      <c r="E322" s="22"/>
      <c r="F322" s="13"/>
      <c r="G322" s="13"/>
      <c r="H322" s="13"/>
      <c r="I322" s="13"/>
      <c r="J322" s="13"/>
    </row>
    <row r="323" spans="2:10">
      <c r="B323" s="22"/>
      <c r="C323" s="22"/>
      <c r="D323" s="22"/>
      <c r="E323" s="22"/>
      <c r="F323" s="13"/>
      <c r="G323" s="13"/>
      <c r="H323" s="13"/>
      <c r="I323" s="13"/>
      <c r="J323" s="13"/>
    </row>
    <row r="324" spans="2:10">
      <c r="F324" s="21"/>
      <c r="G324" s="21"/>
      <c r="H324" s="21"/>
      <c r="I324" s="21"/>
      <c r="J324" s="21"/>
    </row>
    <row r="325" spans="2:10">
      <c r="F325" s="20"/>
      <c r="G325" s="20"/>
      <c r="H325" s="20"/>
      <c r="I325" s="20"/>
      <c r="J325" s="20"/>
    </row>
    <row r="326" spans="2:10">
      <c r="F326" s="20"/>
      <c r="G326" s="20"/>
      <c r="H326" s="20"/>
      <c r="I326" s="20"/>
      <c r="J326" s="20"/>
    </row>
    <row r="330" spans="2:10">
      <c r="B330" s="19"/>
      <c r="C330" s="19"/>
      <c r="D330" s="19"/>
      <c r="E330" s="19"/>
    </row>
    <row r="334" spans="2:10">
      <c r="B334" s="22"/>
      <c r="C334" s="22"/>
      <c r="D334" s="22"/>
      <c r="E334" s="22"/>
      <c r="F334" s="24"/>
      <c r="G334" s="24"/>
      <c r="H334" s="24"/>
      <c r="I334" s="24"/>
      <c r="J334" s="24"/>
    </row>
    <row r="335" spans="2:10">
      <c r="B335" s="22"/>
      <c r="C335" s="22"/>
      <c r="D335" s="22"/>
      <c r="E335" s="22"/>
      <c r="F335" s="24"/>
      <c r="G335" s="24"/>
      <c r="H335" s="24"/>
      <c r="I335" s="24"/>
      <c r="J335" s="24"/>
    </row>
    <row r="336" spans="2:10">
      <c r="B336" s="22"/>
      <c r="C336" s="22"/>
      <c r="D336" s="22"/>
      <c r="E336" s="22"/>
      <c r="F336" s="20"/>
      <c r="G336" s="20"/>
      <c r="H336" s="20"/>
      <c r="I336" s="20"/>
      <c r="J336" s="20"/>
    </row>
    <row r="339" spans="2:10">
      <c r="B339" s="22"/>
      <c r="C339" s="22"/>
      <c r="D339" s="22"/>
      <c r="E339" s="22"/>
      <c r="F339" s="21"/>
      <c r="G339" s="21"/>
      <c r="H339" s="21"/>
      <c r="I339" s="21"/>
      <c r="J339" s="21"/>
    </row>
    <row r="340" spans="2:10">
      <c r="B340" s="22"/>
      <c r="C340" s="22"/>
      <c r="D340" s="22"/>
      <c r="E340" s="22"/>
      <c r="F340" s="24"/>
      <c r="G340" s="24"/>
      <c r="H340" s="24"/>
      <c r="I340" s="24"/>
      <c r="J340" s="24"/>
    </row>
    <row r="341" spans="2:10">
      <c r="B341" s="22"/>
      <c r="C341" s="22"/>
      <c r="D341" s="22"/>
      <c r="E341" s="22"/>
      <c r="F341" s="20"/>
      <c r="G341" s="20"/>
      <c r="H341" s="20"/>
      <c r="I341" s="20"/>
      <c r="J341" s="20"/>
    </row>
    <row r="344" spans="2:10">
      <c r="B344" s="22"/>
      <c r="C344" s="22"/>
      <c r="D344" s="22"/>
      <c r="E344" s="22"/>
      <c r="F344" s="21"/>
      <c r="G344" s="21"/>
      <c r="H344" s="21"/>
      <c r="I344" s="21"/>
      <c r="J344" s="21"/>
    </row>
    <row r="345" spans="2:10">
      <c r="B345" s="22"/>
      <c r="C345" s="22"/>
      <c r="D345" s="22"/>
      <c r="E345" s="22"/>
      <c r="F345" s="21"/>
      <c r="G345" s="21"/>
      <c r="H345" s="21"/>
      <c r="I345" s="21"/>
      <c r="J345" s="21"/>
    </row>
    <row r="346" spans="2:10">
      <c r="B346" s="22"/>
      <c r="C346" s="22"/>
      <c r="D346" s="22"/>
      <c r="E346" s="22"/>
      <c r="F346" s="20"/>
      <c r="G346" s="20"/>
      <c r="H346" s="20"/>
      <c r="I346" s="20"/>
      <c r="J346" s="20"/>
    </row>
    <row r="348" spans="2:10" hidden="1">
      <c r="F348" s="21"/>
      <c r="G348" s="21"/>
      <c r="H348" s="21"/>
      <c r="I348" s="21"/>
      <c r="J348" s="21"/>
    </row>
    <row r="349" spans="2:10" hidden="1">
      <c r="F349" s="21"/>
      <c r="G349" s="21"/>
      <c r="H349" s="21"/>
      <c r="I349" s="21"/>
      <c r="J349" s="21"/>
    </row>
    <row r="350" spans="2:10" hidden="1">
      <c r="F350" s="20"/>
      <c r="G350" s="20"/>
      <c r="H350" s="20"/>
      <c r="I350" s="20"/>
      <c r="J350" s="20"/>
    </row>
    <row r="351" spans="2:10" hidden="1">
      <c r="F351" s="20"/>
      <c r="G351" s="20"/>
      <c r="H351" s="20"/>
      <c r="I351" s="20"/>
      <c r="J351" s="20"/>
    </row>
    <row r="352" spans="2:10" hidden="1">
      <c r="F352" s="20"/>
      <c r="G352" s="20"/>
      <c r="H352" s="20"/>
      <c r="I352" s="20"/>
      <c r="J352" s="20"/>
    </row>
    <row r="353" spans="2:10" hidden="1">
      <c r="B353" s="22"/>
      <c r="C353" s="22"/>
      <c r="D353" s="22"/>
      <c r="E353" s="22"/>
      <c r="F353" s="24"/>
      <c r="G353" s="24"/>
      <c r="H353" s="24"/>
      <c r="I353" s="24"/>
      <c r="J353" s="24"/>
    </row>
    <row r="354" spans="2:10" hidden="1">
      <c r="B354" s="22"/>
      <c r="C354" s="22"/>
      <c r="D354" s="22"/>
      <c r="E354" s="22"/>
      <c r="F354" s="24"/>
      <c r="G354" s="24"/>
      <c r="H354" s="24"/>
      <c r="I354" s="24"/>
      <c r="J354" s="24"/>
    </row>
    <row r="355" spans="2:10" hidden="1">
      <c r="B355" s="22"/>
      <c r="C355" s="22"/>
      <c r="D355" s="22"/>
      <c r="E355" s="22"/>
      <c r="F355" s="24"/>
      <c r="G355" s="24"/>
      <c r="H355" s="24"/>
      <c r="I355" s="24"/>
      <c r="J355" s="24"/>
    </row>
    <row r="356" spans="2:10" hidden="1">
      <c r="B356" s="22"/>
      <c r="C356" s="22"/>
      <c r="D356" s="22"/>
      <c r="E356" s="22"/>
      <c r="F356" s="24"/>
      <c r="G356" s="24"/>
      <c r="H356" s="24"/>
      <c r="I356" s="24"/>
      <c r="J356" s="24"/>
    </row>
    <row r="357" spans="2:10" hidden="1">
      <c r="B357" s="22"/>
      <c r="C357" s="22"/>
      <c r="D357" s="22"/>
      <c r="E357" s="22"/>
      <c r="F357" s="24"/>
      <c r="G357" s="24"/>
      <c r="H357" s="24"/>
      <c r="I357" s="24"/>
      <c r="J357" s="24"/>
    </row>
    <row r="358" spans="2:10" hidden="1">
      <c r="B358" s="22"/>
      <c r="C358" s="22"/>
      <c r="D358" s="22"/>
      <c r="E358" s="22"/>
      <c r="F358" s="24"/>
      <c r="G358" s="24"/>
      <c r="H358" s="24"/>
      <c r="I358" s="24"/>
      <c r="J358" s="24"/>
    </row>
    <row r="359" spans="2:10" hidden="1">
      <c r="B359" s="22"/>
      <c r="C359" s="22"/>
      <c r="D359" s="22"/>
      <c r="E359" s="22"/>
      <c r="F359" s="24"/>
      <c r="G359" s="24"/>
      <c r="H359" s="24"/>
      <c r="I359" s="24"/>
      <c r="J359" s="24"/>
    </row>
    <row r="360" spans="2:10" hidden="1">
      <c r="F360" s="20"/>
      <c r="G360" s="20"/>
      <c r="H360" s="20"/>
      <c r="I360" s="20"/>
      <c r="J360" s="20"/>
    </row>
    <row r="361" spans="2:10" hidden="1"/>
    <row r="362" spans="2:10" hidden="1">
      <c r="B362" s="22"/>
      <c r="C362" s="22"/>
      <c r="D362" s="22"/>
      <c r="E362" s="22"/>
      <c r="F362" s="13"/>
      <c r="G362" s="13"/>
      <c r="H362" s="13"/>
      <c r="I362" s="13"/>
      <c r="J362" s="13"/>
    </row>
    <row r="363" spans="2:10" hidden="1">
      <c r="B363" s="22"/>
      <c r="C363" s="22"/>
      <c r="D363" s="22"/>
      <c r="E363" s="22"/>
      <c r="F363" s="13"/>
      <c r="G363" s="13"/>
      <c r="H363" s="13"/>
      <c r="I363" s="13"/>
      <c r="J363" s="13"/>
    </row>
    <row r="364" spans="2:10" hidden="1">
      <c r="B364" s="22"/>
      <c r="C364" s="22"/>
      <c r="D364" s="22"/>
      <c r="E364" s="22"/>
      <c r="F364" s="13"/>
      <c r="G364" s="13"/>
      <c r="H364" s="13"/>
      <c r="I364" s="13"/>
      <c r="J364" s="13"/>
    </row>
    <row r="365" spans="2:10" hidden="1">
      <c r="B365" s="22"/>
      <c r="C365" s="22"/>
      <c r="D365" s="22"/>
      <c r="E365" s="22"/>
      <c r="F365" s="13"/>
      <c r="G365" s="13"/>
      <c r="H365" s="13"/>
      <c r="I365" s="13"/>
      <c r="J365" s="13"/>
    </row>
    <row r="366" spans="2:10" hidden="1">
      <c r="B366" s="22"/>
      <c r="C366" s="22"/>
      <c r="D366" s="22"/>
      <c r="E366" s="22"/>
      <c r="F366" s="13"/>
      <c r="G366" s="13"/>
      <c r="H366" s="13"/>
      <c r="I366" s="13"/>
      <c r="J366" s="13"/>
    </row>
    <row r="367" spans="2:10" hidden="1">
      <c r="B367" s="22"/>
      <c r="C367" s="22"/>
      <c r="D367" s="22"/>
      <c r="E367" s="22"/>
      <c r="F367" s="13"/>
      <c r="G367" s="13"/>
      <c r="H367" s="13"/>
      <c r="I367" s="13"/>
      <c r="J367" s="13"/>
    </row>
    <row r="368" spans="2:10" hidden="1">
      <c r="B368" s="22"/>
      <c r="C368" s="22"/>
      <c r="D368" s="22"/>
      <c r="E368" s="22"/>
      <c r="F368" s="13"/>
      <c r="G368" s="13"/>
      <c r="H368" s="13"/>
      <c r="I368" s="13"/>
      <c r="J368" s="13"/>
    </row>
    <row r="369" spans="2:10" hidden="1">
      <c r="B369" s="22"/>
      <c r="C369" s="22"/>
      <c r="D369" s="22"/>
      <c r="E369" s="22"/>
      <c r="F369" s="13"/>
      <c r="G369" s="13"/>
      <c r="H369" s="13"/>
      <c r="I369" s="13"/>
      <c r="J369" s="13"/>
    </row>
    <row r="370" spans="2:10" hidden="1">
      <c r="F370" s="13"/>
      <c r="G370" s="13"/>
      <c r="H370" s="13"/>
      <c r="I370" s="13"/>
      <c r="J370" s="13"/>
    </row>
    <row r="371" spans="2:10" hidden="1">
      <c r="B371" s="22"/>
      <c r="C371" s="22"/>
      <c r="D371" s="22"/>
      <c r="E371" s="22"/>
      <c r="F371" s="27"/>
      <c r="G371" s="27"/>
      <c r="H371" s="27"/>
      <c r="I371" s="27"/>
      <c r="J371" s="27"/>
    </row>
    <row r="372" spans="2:10" hidden="1">
      <c r="B372" s="22"/>
      <c r="C372" s="22"/>
      <c r="D372" s="22"/>
      <c r="E372" s="22"/>
      <c r="F372" s="27"/>
      <c r="G372" s="27"/>
      <c r="H372" s="27"/>
      <c r="I372" s="27"/>
      <c r="J372" s="27"/>
    </row>
    <row r="373" spans="2:10" hidden="1">
      <c r="B373" s="22"/>
      <c r="C373" s="22"/>
      <c r="D373" s="22"/>
      <c r="E373" s="22"/>
      <c r="F373" s="27"/>
      <c r="G373" s="27"/>
      <c r="H373" s="27"/>
      <c r="I373" s="27"/>
      <c r="J373" s="27"/>
    </row>
    <row r="374" spans="2:10" hidden="1">
      <c r="B374" s="22"/>
      <c r="C374" s="22"/>
      <c r="D374" s="22"/>
      <c r="E374" s="22"/>
      <c r="F374" s="27"/>
      <c r="G374" s="27"/>
      <c r="H374" s="27"/>
      <c r="I374" s="27"/>
      <c r="J374" s="27"/>
    </row>
    <row r="375" spans="2:10" hidden="1">
      <c r="B375" s="22"/>
      <c r="C375" s="22"/>
      <c r="D375" s="22"/>
      <c r="E375" s="22"/>
      <c r="F375" s="27"/>
      <c r="G375" s="27"/>
      <c r="H375" s="27"/>
      <c r="I375" s="27"/>
      <c r="J375" s="27"/>
    </row>
    <row r="376" spans="2:10" hidden="1">
      <c r="B376" s="22"/>
      <c r="C376" s="22"/>
      <c r="D376" s="22"/>
      <c r="E376" s="22"/>
      <c r="F376" s="27"/>
      <c r="G376" s="27"/>
      <c r="H376" s="27"/>
      <c r="I376" s="27"/>
      <c r="J376" s="27"/>
    </row>
    <row r="377" spans="2:10" hidden="1">
      <c r="B377" s="22"/>
      <c r="C377" s="22"/>
      <c r="D377" s="22"/>
      <c r="E377" s="22"/>
      <c r="F377" s="27"/>
      <c r="G377" s="27"/>
      <c r="H377" s="27"/>
      <c r="I377" s="27"/>
      <c r="J377" s="27"/>
    </row>
    <row r="378" spans="2:10" hidden="1">
      <c r="B378" s="22"/>
      <c r="C378" s="22"/>
      <c r="D378" s="22"/>
      <c r="E378" s="22"/>
      <c r="F378" s="13"/>
      <c r="G378" s="13"/>
      <c r="H378" s="13"/>
      <c r="I378" s="13"/>
      <c r="J378" s="13"/>
    </row>
    <row r="379" spans="2:10" hidden="1"/>
    <row r="380" spans="2:10" hidden="1">
      <c r="B380" s="22"/>
      <c r="C380" s="22"/>
      <c r="D380" s="22"/>
      <c r="E380" s="22"/>
      <c r="F380" s="13"/>
      <c r="G380" s="13"/>
      <c r="H380" s="13"/>
      <c r="I380" s="13"/>
      <c r="J380" s="13"/>
    </row>
    <row r="381" spans="2:10" hidden="1">
      <c r="B381" s="22"/>
      <c r="C381" s="22"/>
      <c r="D381" s="22"/>
      <c r="E381" s="22"/>
      <c r="F381" s="13"/>
      <c r="G381" s="13"/>
      <c r="H381" s="13"/>
      <c r="I381" s="13"/>
      <c r="J381" s="13"/>
    </row>
    <row r="382" spans="2:10" hidden="1">
      <c r="B382" s="22"/>
      <c r="C382" s="22"/>
      <c r="D382" s="22"/>
      <c r="E382" s="22"/>
      <c r="F382" s="13"/>
      <c r="G382" s="13"/>
      <c r="H382" s="13"/>
      <c r="I382" s="13"/>
      <c r="J382" s="13"/>
    </row>
    <row r="383" spans="2:10" hidden="1">
      <c r="B383" s="22"/>
      <c r="C383" s="22"/>
      <c r="D383" s="22"/>
      <c r="E383" s="22"/>
      <c r="F383" s="13"/>
      <c r="G383" s="13"/>
      <c r="H383" s="13"/>
      <c r="I383" s="13"/>
      <c r="J383" s="13"/>
    </row>
    <row r="384" spans="2:10" hidden="1">
      <c r="B384" s="22"/>
      <c r="C384" s="22"/>
      <c r="D384" s="22"/>
      <c r="E384" s="22"/>
      <c r="F384" s="13"/>
      <c r="G384" s="13"/>
      <c r="H384" s="13"/>
      <c r="I384" s="13"/>
      <c r="J384" s="13"/>
    </row>
    <row r="385" spans="2:10" hidden="1">
      <c r="B385" s="22"/>
      <c r="C385" s="22"/>
      <c r="D385" s="22"/>
      <c r="E385" s="22"/>
      <c r="F385" s="13"/>
      <c r="G385" s="13"/>
      <c r="H385" s="13"/>
      <c r="I385" s="13"/>
      <c r="J385" s="13"/>
    </row>
    <row r="386" spans="2:10" hidden="1">
      <c r="B386" s="22"/>
      <c r="C386" s="22"/>
      <c r="D386" s="22"/>
      <c r="E386" s="22"/>
      <c r="F386" s="13"/>
      <c r="G386" s="13"/>
      <c r="H386" s="13"/>
      <c r="I386" s="13"/>
      <c r="J386" s="13"/>
    </row>
    <row r="387" spans="2:10" hidden="1"/>
    <row r="388" spans="2:10" hidden="1"/>
    <row r="389" spans="2:10" hidden="1"/>
    <row r="390" spans="2:10" hidden="1">
      <c r="F390" s="20"/>
      <c r="G390" s="20"/>
      <c r="H390" s="20"/>
      <c r="I390" s="20"/>
      <c r="J390" s="20"/>
    </row>
    <row r="391" spans="2:10" hidden="1">
      <c r="F391" s="20"/>
      <c r="G391" s="20"/>
      <c r="H391" s="20"/>
      <c r="I391" s="20"/>
      <c r="J391" s="20"/>
    </row>
    <row r="392" spans="2:10" hidden="1">
      <c r="F392" s="20"/>
      <c r="G392" s="20"/>
      <c r="H392" s="20"/>
      <c r="I392" s="20"/>
      <c r="J392" s="20"/>
    </row>
    <row r="393" spans="2:10">
      <c r="F393" s="20"/>
      <c r="G393" s="20"/>
      <c r="H393" s="20"/>
      <c r="I393" s="20"/>
      <c r="J393" s="20"/>
    </row>
    <row r="394" spans="2:10">
      <c r="B394" s="22"/>
      <c r="C394" s="22"/>
      <c r="D394" s="22"/>
      <c r="E394" s="22"/>
      <c r="F394" s="24"/>
      <c r="G394" s="24"/>
      <c r="H394" s="24"/>
      <c r="I394" s="24"/>
      <c r="J394" s="24"/>
    </row>
    <row r="395" spans="2:10">
      <c r="B395" s="22"/>
      <c r="C395" s="22"/>
      <c r="D395" s="22"/>
      <c r="E395" s="22"/>
      <c r="F395" s="24"/>
      <c r="G395" s="24"/>
      <c r="H395" s="24"/>
      <c r="I395" s="24"/>
      <c r="J395" s="24"/>
    </row>
    <row r="396" spans="2:10">
      <c r="B396" s="22"/>
      <c r="C396" s="22"/>
      <c r="D396" s="22"/>
      <c r="E396" s="22"/>
      <c r="F396" s="20"/>
      <c r="G396" s="20"/>
      <c r="H396" s="20"/>
      <c r="I396" s="20"/>
      <c r="J396" s="20"/>
    </row>
    <row r="399" spans="2:10">
      <c r="B399" s="22"/>
      <c r="C399" s="22"/>
      <c r="D399" s="22"/>
      <c r="E399" s="22"/>
      <c r="F399" s="13"/>
      <c r="G399" s="13"/>
      <c r="H399" s="13"/>
      <c r="I399" s="13"/>
      <c r="J399" s="13"/>
    </row>
    <row r="400" spans="2:10">
      <c r="B400" s="25"/>
      <c r="C400" s="25"/>
      <c r="D400" s="25"/>
      <c r="E400" s="25"/>
      <c r="F400" s="13"/>
      <c r="G400" s="13"/>
      <c r="H400" s="13"/>
      <c r="I400" s="13"/>
      <c r="J400" s="13"/>
    </row>
    <row r="401" spans="2:10">
      <c r="B401" s="22"/>
      <c r="C401" s="22"/>
      <c r="D401" s="22"/>
      <c r="E401" s="22"/>
      <c r="F401" s="13"/>
      <c r="G401" s="13"/>
      <c r="H401" s="13"/>
      <c r="I401" s="13"/>
      <c r="J401" s="13"/>
    </row>
    <row r="402" spans="2:10">
      <c r="B402" s="25"/>
      <c r="C402" s="25"/>
      <c r="D402" s="25"/>
      <c r="E402" s="25"/>
      <c r="F402" s="13"/>
      <c r="G402" s="13"/>
      <c r="H402" s="13"/>
      <c r="I402" s="13"/>
      <c r="J402" s="13"/>
    </row>
    <row r="403" spans="2:10">
      <c r="B403" s="22"/>
      <c r="C403" s="22"/>
      <c r="D403" s="22"/>
      <c r="E403" s="22"/>
      <c r="F403" s="20"/>
      <c r="G403" s="20"/>
      <c r="H403" s="20"/>
      <c r="I403" s="20"/>
      <c r="J403" s="20"/>
    </row>
    <row r="408" spans="2:10">
      <c r="B408" s="19"/>
      <c r="C408" s="19"/>
      <c r="D408" s="19"/>
      <c r="E408" s="19"/>
    </row>
    <row r="411" spans="2:10">
      <c r="F411" s="21"/>
      <c r="G411" s="21"/>
      <c r="H411" s="21"/>
      <c r="I411" s="21"/>
      <c r="J411" s="21"/>
    </row>
    <row r="412" spans="2:10">
      <c r="F412" s="21"/>
      <c r="G412" s="21"/>
      <c r="H412" s="21"/>
      <c r="I412" s="21"/>
      <c r="J412" s="21"/>
    </row>
    <row r="414" spans="2:10">
      <c r="F414" s="21"/>
      <c r="G414" s="21"/>
      <c r="H414" s="21"/>
      <c r="I414" s="21"/>
      <c r="J414" s="21"/>
    </row>
    <row r="415" spans="2:10">
      <c r="F415" s="21"/>
      <c r="G415" s="21"/>
      <c r="H415" s="21"/>
      <c r="I415" s="21"/>
      <c r="J415" s="21"/>
    </row>
    <row r="416" spans="2:10">
      <c r="F416" s="21"/>
      <c r="G416" s="21"/>
      <c r="H416" s="21"/>
      <c r="I416" s="21"/>
      <c r="J416" s="21"/>
    </row>
    <row r="417" spans="2:10">
      <c r="F417" s="21"/>
      <c r="G417" s="21"/>
      <c r="H417" s="21"/>
      <c r="I417" s="21"/>
      <c r="J417" s="21"/>
    </row>
    <row r="418" spans="2:10">
      <c r="F418" s="21"/>
      <c r="G418" s="21"/>
      <c r="H418" s="21"/>
      <c r="I418" s="21"/>
      <c r="J418" s="21"/>
    </row>
    <row r="419" spans="2:10">
      <c r="B419" s="22"/>
      <c r="C419" s="22"/>
      <c r="D419" s="22"/>
      <c r="E419" s="22"/>
      <c r="F419" s="21"/>
      <c r="G419" s="21"/>
      <c r="H419" s="21"/>
      <c r="I419" s="21"/>
      <c r="J419" s="21"/>
    </row>
    <row r="420" spans="2:10">
      <c r="B420" s="22"/>
      <c r="C420" s="22"/>
      <c r="D420" s="22"/>
      <c r="E420" s="22"/>
      <c r="F420" s="13"/>
      <c r="G420" s="13"/>
      <c r="H420" s="13"/>
      <c r="I420" s="13"/>
      <c r="J420" s="13"/>
    </row>
    <row r="421" spans="2:10">
      <c r="B421" s="22"/>
      <c r="C421" s="22"/>
      <c r="D421" s="22"/>
      <c r="E421" s="22"/>
      <c r="F421" s="13"/>
      <c r="G421" s="13"/>
      <c r="H421" s="13"/>
      <c r="I421" s="13"/>
      <c r="J421" s="13"/>
    </row>
    <row r="422" spans="2:10">
      <c r="F422" s="21"/>
      <c r="G422" s="21"/>
      <c r="H422" s="21"/>
      <c r="I422" s="21"/>
      <c r="J422" s="21"/>
    </row>
    <row r="423" spans="2:10">
      <c r="F423" s="21"/>
      <c r="G423" s="21"/>
      <c r="H423" s="21"/>
      <c r="I423" s="21"/>
      <c r="J423" s="21"/>
    </row>
    <row r="424" spans="2:10">
      <c r="B424" s="22"/>
      <c r="C424" s="22"/>
      <c r="D424" s="22"/>
      <c r="E424" s="22"/>
      <c r="F424" s="21"/>
      <c r="G424" s="21"/>
      <c r="H424" s="21"/>
      <c r="I424" s="21"/>
      <c r="J424" s="21"/>
    </row>
    <row r="425" spans="2:10">
      <c r="B425" s="22"/>
      <c r="C425" s="22"/>
      <c r="D425" s="22"/>
      <c r="E425" s="22"/>
      <c r="F425" s="20"/>
      <c r="G425" s="20"/>
      <c r="H425" s="20"/>
      <c r="I425" s="20"/>
      <c r="J425" s="20"/>
    </row>
    <row r="426" spans="2:10">
      <c r="B426" s="22"/>
      <c r="C426" s="22"/>
      <c r="D426" s="22"/>
      <c r="E426" s="22"/>
      <c r="F426" s="20"/>
      <c r="G426" s="20"/>
      <c r="H426" s="20"/>
      <c r="I426" s="20"/>
      <c r="J426" s="20"/>
    </row>
    <row r="429" spans="2:10">
      <c r="B429" s="22"/>
      <c r="C429" s="22"/>
      <c r="D429" s="22"/>
      <c r="E429" s="22"/>
      <c r="F429" s="21"/>
      <c r="G429" s="21"/>
      <c r="H429" s="21"/>
      <c r="I429" s="21"/>
      <c r="J429" s="21"/>
    </row>
    <row r="430" spans="2:10">
      <c r="B430" s="22"/>
      <c r="C430" s="22"/>
      <c r="D430" s="22"/>
      <c r="E430" s="22"/>
      <c r="F430" s="13"/>
      <c r="G430" s="13"/>
      <c r="H430" s="13"/>
      <c r="I430" s="13"/>
      <c r="J430" s="13"/>
    </row>
    <row r="431" spans="2:10">
      <c r="B431" s="22"/>
      <c r="C431" s="22"/>
      <c r="D431" s="22"/>
      <c r="E431" s="22"/>
      <c r="F431" s="13"/>
      <c r="G431" s="13"/>
      <c r="H431" s="13"/>
      <c r="I431" s="13"/>
      <c r="J431" s="13"/>
    </row>
    <row r="432" spans="2:10">
      <c r="B432" s="22"/>
      <c r="C432" s="22"/>
      <c r="D432" s="22"/>
      <c r="E432" s="22"/>
      <c r="F432" s="13"/>
      <c r="G432" s="13"/>
      <c r="H432" s="13"/>
      <c r="I432" s="13"/>
      <c r="J432" s="13"/>
    </row>
    <row r="433" spans="2:10">
      <c r="B433" s="22"/>
      <c r="C433" s="22"/>
      <c r="D433" s="22"/>
      <c r="E433" s="22"/>
      <c r="F433" s="13"/>
      <c r="G433" s="13"/>
      <c r="H433" s="13"/>
      <c r="I433" s="13"/>
      <c r="J433" s="13"/>
    </row>
    <row r="434" spans="2:10">
      <c r="B434" s="22"/>
      <c r="C434" s="22"/>
      <c r="D434" s="22"/>
      <c r="E434" s="22"/>
      <c r="F434" s="13"/>
      <c r="G434" s="13"/>
      <c r="H434" s="13"/>
      <c r="I434" s="13"/>
      <c r="J434" s="13"/>
    </row>
    <row r="435" spans="2:10">
      <c r="F435" s="13"/>
      <c r="G435" s="13"/>
      <c r="H435" s="13"/>
      <c r="I435" s="13"/>
      <c r="J435" s="13"/>
    </row>
    <row r="436" spans="2:10">
      <c r="B436" s="22"/>
      <c r="C436" s="22"/>
      <c r="D436" s="22"/>
      <c r="E436" s="22"/>
      <c r="F436" s="21"/>
      <c r="G436" s="21"/>
      <c r="H436" s="21"/>
      <c r="I436" s="21"/>
      <c r="J436" s="21"/>
    </row>
    <row r="437" spans="2:10">
      <c r="B437" s="22"/>
      <c r="C437" s="22"/>
      <c r="D437" s="22"/>
      <c r="E437" s="22"/>
      <c r="F437" s="13"/>
      <c r="G437" s="13"/>
      <c r="H437" s="13"/>
      <c r="I437" s="13"/>
      <c r="J437" s="13"/>
    </row>
    <row r="438" spans="2:10">
      <c r="B438" s="22"/>
      <c r="C438" s="22"/>
      <c r="D438" s="22"/>
      <c r="E438" s="22"/>
      <c r="F438" s="13"/>
      <c r="G438" s="13"/>
      <c r="H438" s="13"/>
      <c r="I438" s="13"/>
      <c r="J438" s="13"/>
    </row>
    <row r="439" spans="2:10">
      <c r="B439" s="22"/>
      <c r="C439" s="22"/>
      <c r="D439" s="22"/>
      <c r="E439" s="22"/>
      <c r="F439" s="13"/>
      <c r="G439" s="13"/>
      <c r="H439" s="13"/>
      <c r="I439" s="13"/>
      <c r="J439" s="13"/>
    </row>
    <row r="440" spans="2:10">
      <c r="B440" s="22"/>
      <c r="C440" s="22"/>
      <c r="D440" s="22"/>
      <c r="E440" s="22"/>
      <c r="F440" s="13"/>
      <c r="G440" s="13"/>
      <c r="H440" s="13"/>
      <c r="I440" s="13"/>
      <c r="J440" s="13"/>
    </row>
    <row r="441" spans="2:10">
      <c r="B441" s="22"/>
      <c r="C441" s="22"/>
      <c r="D441" s="22"/>
      <c r="E441" s="22"/>
      <c r="F441" s="13"/>
      <c r="G441" s="13"/>
      <c r="H441" s="13"/>
      <c r="I441" s="13"/>
      <c r="J441" s="13"/>
    </row>
    <row r="442" spans="2:10">
      <c r="F442" s="13"/>
      <c r="G442" s="13"/>
      <c r="H442" s="13"/>
      <c r="I442" s="13"/>
      <c r="J442" s="13"/>
    </row>
    <row r="443" spans="2:10">
      <c r="B443" s="22"/>
      <c r="C443" s="22"/>
      <c r="D443" s="22"/>
      <c r="E443" s="22"/>
      <c r="F443" s="21"/>
      <c r="G443" s="21"/>
      <c r="H443" s="21"/>
      <c r="I443" s="21"/>
      <c r="J443" s="21"/>
    </row>
    <row r="444" spans="2:10">
      <c r="B444" s="22"/>
      <c r="C444" s="22"/>
      <c r="D444" s="22"/>
      <c r="E444" s="22"/>
      <c r="F444" s="13"/>
      <c r="G444" s="13"/>
      <c r="H444" s="13"/>
      <c r="I444" s="13"/>
      <c r="J444" s="13"/>
    </row>
    <row r="445" spans="2:10">
      <c r="B445" s="22"/>
      <c r="C445" s="22"/>
      <c r="D445" s="22"/>
      <c r="E445" s="22"/>
      <c r="F445" s="13"/>
      <c r="G445" s="13"/>
      <c r="H445" s="13"/>
      <c r="I445" s="13"/>
      <c r="J445" s="13"/>
    </row>
    <row r="446" spans="2:10">
      <c r="B446" s="22"/>
      <c r="C446" s="22"/>
      <c r="D446" s="22"/>
      <c r="E446" s="22"/>
      <c r="F446" s="13"/>
      <c r="G446" s="13"/>
      <c r="H446" s="13"/>
      <c r="I446" s="13"/>
      <c r="J446" s="13"/>
    </row>
    <row r="447" spans="2:10">
      <c r="B447" s="22"/>
      <c r="C447" s="22"/>
      <c r="D447" s="22"/>
      <c r="E447" s="22"/>
      <c r="F447" s="13"/>
      <c r="G447" s="13"/>
      <c r="H447" s="13"/>
      <c r="I447" s="13"/>
      <c r="J447" s="13"/>
    </row>
  </sheetData>
  <pageMargins left="0.7" right="0.7" top="0.75" bottom="0.75" header="0.3" footer="0.3"/>
  <pageSetup scale="7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447"/>
  <sheetViews>
    <sheetView showGridLines="0" zoomScaleNormal="100" workbookViewId="0">
      <pane xSplit="2" ySplit="2" topLeftCell="C3" activePane="bottomRight" state="frozen"/>
      <selection sqref="A1:IV65536"/>
      <selection pane="topRight" sqref="A1:IV65536"/>
      <selection pane="bottomLeft" sqref="A1:IV65536"/>
      <selection pane="bottomRight"/>
    </sheetView>
  </sheetViews>
  <sheetFormatPr defaultColWidth="9.140625" defaultRowHeight="15"/>
  <cols>
    <col min="1" max="1" width="5.7109375" style="4" customWidth="1"/>
    <col min="2" max="2" width="44.5703125" style="4" customWidth="1"/>
    <col min="3" max="14" width="10.7109375" style="4" customWidth="1"/>
    <col min="15" max="16384" width="9.140625" style="4"/>
  </cols>
  <sheetData>
    <row r="1" spans="2:17" ht="18.75">
      <c r="B1" s="56" t="s">
        <v>79</v>
      </c>
      <c r="C1" s="1"/>
      <c r="D1" s="1"/>
      <c r="E1" s="1"/>
      <c r="F1" s="10"/>
      <c r="G1" s="10"/>
      <c r="H1" s="10"/>
      <c r="I1" s="10"/>
      <c r="J1" s="10"/>
      <c r="K1" s="2"/>
      <c r="L1" s="2"/>
      <c r="M1" s="2"/>
      <c r="N1" s="2"/>
    </row>
    <row r="2" spans="2:17">
      <c r="B2" s="3" t="s">
        <v>46</v>
      </c>
      <c r="C2" s="3">
        <v>2006</v>
      </c>
      <c r="D2" s="3">
        <v>2007</v>
      </c>
      <c r="E2" s="3">
        <v>2008</v>
      </c>
      <c r="F2" s="3">
        <v>2009</v>
      </c>
      <c r="G2" s="3">
        <v>2010</v>
      </c>
      <c r="H2" s="3">
        <v>2011</v>
      </c>
      <c r="I2" s="3">
        <f>+'Table 1'!I2</f>
        <v>2012</v>
      </c>
      <c r="J2" s="3">
        <f>+'Table 1'!J2</f>
        <v>2013</v>
      </c>
      <c r="K2" s="3">
        <f>+'Table 1'!K2</f>
        <v>2014</v>
      </c>
      <c r="L2" s="3">
        <f>+'Table 1'!L2</f>
        <v>2015</v>
      </c>
      <c r="M2" s="3" t="str">
        <f>+'Table 1'!M2</f>
        <v>2016 Prel</v>
      </c>
      <c r="N2" s="3" t="str">
        <f>+'Table 1'!N2</f>
        <v>2017 OGE</v>
      </c>
      <c r="O2" s="3" t="str">
        <f>+'Table 1'!O2</f>
        <v>2017 Prel</v>
      </c>
      <c r="P2" s="3" t="str">
        <f>+'Table 1'!P2</f>
        <v>2018 OGE</v>
      </c>
      <c r="Q2" s="3"/>
    </row>
    <row r="3" spans="2:17">
      <c r="B3" s="2"/>
      <c r="C3" s="2"/>
      <c r="D3" s="2"/>
      <c r="E3" s="2"/>
      <c r="F3" s="10"/>
      <c r="G3" s="10"/>
      <c r="H3" s="10"/>
      <c r="I3" s="10"/>
      <c r="J3" s="10"/>
      <c r="K3" s="2"/>
      <c r="L3" s="2"/>
      <c r="M3" s="2"/>
      <c r="N3" s="2"/>
    </row>
    <row r="4" spans="2:17">
      <c r="B4" s="2" t="s">
        <v>17</v>
      </c>
      <c r="C4" s="10">
        <f>+('Table 2'!C4/'Table 1'!C$16)*100</f>
        <v>113.71935509186474</v>
      </c>
      <c r="D4" s="10">
        <f>+('Table 2'!D4/'Table 1'!D$16)*100</f>
        <v>101.19421847208297</v>
      </c>
      <c r="E4" s="10">
        <f>+('Table 2'!E4/'Table 1'!E$16)*100</f>
        <v>117.13497260222452</v>
      </c>
      <c r="F4" s="10">
        <f>+('Table 2'!F4/'Table 1'!F$16)*100</f>
        <v>62.209026137992929</v>
      </c>
      <c r="G4" s="10">
        <f>+('Table 2'!G4/'Table 1'!G$16)*100</f>
        <v>78.770831706308186</v>
      </c>
      <c r="H4" s="10">
        <f>+('Table 2'!H4/'Table 1'!H$16)*100</f>
        <v>92.997899074784868</v>
      </c>
      <c r="I4" s="10">
        <f>+('Table 2'!I4/'Table 1'!I$16)*100</f>
        <v>85.731976251060217</v>
      </c>
      <c r="J4" s="10">
        <f>+('Table 2'!J4/'Table 1'!J$16)*100</f>
        <v>66.9821095530842</v>
      </c>
      <c r="K4" s="10">
        <f>+('Table 2'!K4/'Table 1'!K$16)*100</f>
        <v>53.966658494729103</v>
      </c>
      <c r="L4" s="10">
        <f>+('Table 2'!L4/'Table 1'!L$16)*100</f>
        <v>35.677800856258742</v>
      </c>
      <c r="M4" s="10">
        <f>+('Table 2'!M4/'Table 1'!M$16)*100</f>
        <v>21.459916673450209</v>
      </c>
      <c r="N4" s="10">
        <f>+('Table 2'!N4/'Table 1'!N$16)*100</f>
        <v>22.934695613025863</v>
      </c>
      <c r="O4" s="10">
        <f>+('Table 2'!O4/'Table 1'!O$16)*100</f>
        <v>22.017485687991449</v>
      </c>
      <c r="P4" s="10">
        <f>+('Table 2'!P4/'Table 1'!P$16)*100</f>
        <v>23.358666885882336</v>
      </c>
    </row>
    <row r="5" spans="2:17">
      <c r="B5" s="8" t="s">
        <v>18</v>
      </c>
      <c r="C5" s="10">
        <f>+('Table 2'!C5/'Table 1'!C$16)*100</f>
        <v>107.27358231663511</v>
      </c>
      <c r="D5" s="10">
        <f>+('Table 2'!D5/'Table 1'!D$16)*100</f>
        <v>97.769604545271733</v>
      </c>
      <c r="E5" s="10">
        <f>+('Table 2'!E5/'Table 1'!E$16)*100</f>
        <v>111.7759475858324</v>
      </c>
      <c r="F5" s="10">
        <f>+('Table 2'!F5/'Table 1'!F$16)*100</f>
        <v>59.759056575555682</v>
      </c>
      <c r="G5" s="10">
        <f>+('Table 2'!G5/'Table 1'!G$16)*100</f>
        <v>73.965940491870015</v>
      </c>
      <c r="H5" s="10">
        <f>+('Table 2'!H5/'Table 1'!H$16)*100</f>
        <v>88.172251626196925</v>
      </c>
      <c r="I5" s="10">
        <f>+('Table 2'!I5/'Table 1'!I$16)*100</f>
        <v>81.864291772688716</v>
      </c>
      <c r="J5" s="10">
        <f>+('Table 2'!J5/'Table 1'!J$16)*100</f>
        <v>63.576707881467151</v>
      </c>
      <c r="K5" s="10">
        <f>+('Table 2'!K5/'Table 1'!K$16)*100</f>
        <v>50.232900220642321</v>
      </c>
      <c r="L5" s="10">
        <f>+('Table 2'!L5/'Table 1'!L$16)*100</f>
        <v>32.236869992793864</v>
      </c>
      <c r="M5" s="10">
        <f>+('Table 2'!M5/'Table 1'!M$16)*100</f>
        <v>19.235408603503267</v>
      </c>
      <c r="N5" s="10">
        <f>+('Table 2'!N5/'Table 1'!N$16)*100</f>
        <v>21.285203341503678</v>
      </c>
      <c r="O5" s="10">
        <f>+('Table 2'!O5/'Table 1'!O$16)*100</f>
        <v>19.940045202939544</v>
      </c>
      <c r="P5" s="10">
        <f>+('Table 2'!P5/'Table 1'!P$16)*100</f>
        <v>21.953211597923111</v>
      </c>
    </row>
    <row r="6" spans="2:17" ht="18">
      <c r="B6" s="15" t="s">
        <v>19</v>
      </c>
      <c r="C6" s="10">
        <f>+('Table 2'!C6/'Table 1'!C$16)*100</f>
        <v>91.149944118324015</v>
      </c>
      <c r="D6" s="10">
        <f>+('Table 2'!D6/'Table 1'!D$16)*100</f>
        <v>82.01414704944105</v>
      </c>
      <c r="E6" s="10">
        <f>+('Table 2'!E6/'Table 1'!E$16)*100</f>
        <v>94.72566848608561</v>
      </c>
      <c r="F6" s="10">
        <f>+('Table 2'!F6/'Table 1'!F$16)*100</f>
        <v>43.557974520419741</v>
      </c>
      <c r="G6" s="10">
        <f>+('Table 2'!G6/'Table 1'!G$16)*100</f>
        <v>59.766183126990789</v>
      </c>
      <c r="H6" s="10">
        <f>+('Table 2'!H6/'Table 1'!H$16)*100</f>
        <v>74.334055189689323</v>
      </c>
      <c r="I6" s="10">
        <f>+('Table 2'!I6/'Table 1'!I$16)*100</f>
        <v>69.596268023748948</v>
      </c>
      <c r="J6" s="10">
        <f>+('Table 2'!J6/'Table 1'!J$16)*100</f>
        <v>50.145748428541822</v>
      </c>
      <c r="K6" s="10">
        <f>+('Table 2'!K6/'Table 1'!K$16)*100</f>
        <v>36.403530277028686</v>
      </c>
      <c r="L6" s="10">
        <f>+('Table 2'!L6/'Table 1'!L$16)*100</f>
        <v>20.11042346657624</v>
      </c>
      <c r="M6" s="10">
        <f>+('Table 2'!M6/'Table 1'!M$16)*100</f>
        <v>10.157550821055123</v>
      </c>
      <c r="N6" s="10">
        <f>+('Table 2'!N6/'Table 1'!N$16)*100</f>
        <v>10.601645740583262</v>
      </c>
      <c r="O6" s="10">
        <f>+('Table 2'!O6/'Table 1'!O$16)*100</f>
        <v>11.525396202411727</v>
      </c>
      <c r="P6" s="10">
        <f>+('Table 2'!P6/'Table 1'!P$16)*100</f>
        <v>12.723878420162185</v>
      </c>
    </row>
    <row r="7" spans="2:17">
      <c r="B7" s="15" t="s">
        <v>4</v>
      </c>
      <c r="C7" s="10">
        <f>+('Table 2'!C7/'Table 1'!C$16)*100</f>
        <v>16.123638198311074</v>
      </c>
      <c r="D7" s="10">
        <f>+('Table 2'!D7/'Table 1'!D$16)*100</f>
        <v>15.755457495830674</v>
      </c>
      <c r="E7" s="10">
        <f>+('Table 2'!E7/'Table 1'!E$16)*100</f>
        <v>17.050279099746788</v>
      </c>
      <c r="F7" s="10">
        <f>+('Table 2'!F7/'Table 1'!F$16)*100</f>
        <v>16.201082055135949</v>
      </c>
      <c r="G7" s="10">
        <f>+('Table 2'!G7/'Table 1'!G$16)*100</f>
        <v>14.199757364879215</v>
      </c>
      <c r="H7" s="10">
        <f>+('Table 2'!H7/'Table 1'!H$16)*100</f>
        <v>13.838196436507619</v>
      </c>
      <c r="I7" s="10">
        <f>+('Table 2'!I7/'Table 1'!I$16)*100</f>
        <v>12.268023748939779</v>
      </c>
      <c r="J7" s="10">
        <f>+('Table 2'!J7/'Table 1'!J$16)*100</f>
        <v>13.430959452925331</v>
      </c>
      <c r="K7" s="10">
        <f>+('Table 2'!K7/'Table 1'!K$16)*100</f>
        <v>13.829369943613631</v>
      </c>
      <c r="L7" s="10">
        <f>+('Table 2'!L7/'Table 1'!L$16)*100</f>
        <v>12.126446526217626</v>
      </c>
      <c r="M7" s="10">
        <f>+('Table 2'!M7/'Table 1'!M$16)*100</f>
        <v>9.0778577824481435</v>
      </c>
      <c r="N7" s="10">
        <f>+('Table 2'!N7/'Table 1'!N$16)*100</f>
        <v>10.683557600920414</v>
      </c>
      <c r="O7" s="10">
        <f>+('Table 2'!O7/'Table 1'!O$16)*100</f>
        <v>8.4146490005278185</v>
      </c>
      <c r="P7" s="10">
        <f>+('Table 2'!P7/'Table 1'!P$16)*100</f>
        <v>9.2293331777609247</v>
      </c>
    </row>
    <row r="8" spans="2:17">
      <c r="B8" s="8" t="s">
        <v>20</v>
      </c>
      <c r="C8" s="10">
        <f>+('Table 2'!C8/'Table 1'!C$16)*100</f>
        <v>6.4457727752296394</v>
      </c>
      <c r="D8" s="10">
        <f>+('Table 2'!D8/'Table 1'!D$16)*100</f>
        <v>3.4246139268112397</v>
      </c>
      <c r="E8" s="10">
        <f>+('Table 2'!E8/'Table 1'!E$16)*100</f>
        <v>5.3590250163921116</v>
      </c>
      <c r="F8" s="10">
        <f>+('Table 2'!F8/'Table 1'!F$16)*100</f>
        <v>2.449969562437246</v>
      </c>
      <c r="G8" s="10">
        <f>+('Table 2'!G8/'Table 1'!G$16)*100</f>
        <v>4.8048912144381859</v>
      </c>
      <c r="H8" s="10">
        <f>+('Table 2'!H8/'Table 1'!H$16)*100</f>
        <v>4.8256474485879366</v>
      </c>
      <c r="I8" s="10">
        <f>+('Table 2'!I8/'Table 1'!I$16)*100</f>
        <v>3.8676844783715012</v>
      </c>
      <c r="J8" s="10">
        <f>+('Table 2'!J8/'Table 1'!J$16)*100</f>
        <v>3.4054016716170477</v>
      </c>
      <c r="K8" s="10">
        <f>+('Table 2'!K8/'Table 1'!K$16)*100</f>
        <v>3.7337582740867861</v>
      </c>
      <c r="L8" s="10">
        <f>+('Table 2'!L8/'Table 1'!L$16)*100</f>
        <v>3.4409308634648808</v>
      </c>
      <c r="M8" s="10">
        <f>+('Table 2'!M8/'Table 1'!M$16)*100</f>
        <v>2.2245080699469399</v>
      </c>
      <c r="N8" s="10">
        <f>+('Table 2'!N8/'Table 1'!N$16)*100</f>
        <v>1.6494922715221854</v>
      </c>
      <c r="O8" s="10">
        <f>+('Table 2'!O8/'Table 1'!O$16)*100</f>
        <v>2.0774404850519024</v>
      </c>
      <c r="P8" s="10">
        <f>+('Table 2'!P8/'Table 1'!P$16)*100</f>
        <v>1.4054552879592259</v>
      </c>
    </row>
    <row r="9" spans="2:17">
      <c r="B9" s="2"/>
      <c r="C9" s="10"/>
      <c r="D9" s="10"/>
      <c r="E9" s="10"/>
    </row>
    <row r="10" spans="2:17">
      <c r="B10" s="2" t="s">
        <v>21</v>
      </c>
      <c r="C10" s="10">
        <f>+('Table 2'!C10/'Table 1'!C$16)*100</f>
        <v>86.948385506911023</v>
      </c>
      <c r="D10" s="10">
        <f>+('Table 2'!D10/'Table 1'!D$16)*100</f>
        <v>90.912938385434231</v>
      </c>
      <c r="E10" s="10">
        <f>+('Table 2'!E10/'Table 1'!E$16)*100</f>
        <v>127.37811371029343</v>
      </c>
      <c r="F10" s="10">
        <f>+('Table 2'!F10/'Table 1'!F$16)*100</f>
        <v>75.447841570658596</v>
      </c>
      <c r="G10" s="10">
        <f>+('Table 2'!G10/'Table 1'!G$16)*100</f>
        <v>69.172538624923433</v>
      </c>
      <c r="H10" s="10">
        <f>+('Table 2'!H10/'Table 1'!H$16)*100</f>
        <v>73.508359258211797</v>
      </c>
      <c r="I10" s="10">
        <f>+('Table 2'!I10/'Table 1'!I$16)*100</f>
        <v>73.433418150975399</v>
      </c>
      <c r="J10" s="10">
        <f>+('Table 2'!J10/'Table 1'!J$16)*100</f>
        <v>66.527595496304485</v>
      </c>
      <c r="K10" s="10">
        <f>+('Table 2'!K10/'Table 1'!K$16)*100</f>
        <v>64.002206423142923</v>
      </c>
      <c r="L10" s="10">
        <f>+('Table 2'!L10/'Table 1'!L$16)*100</f>
        <v>39.991946081132639</v>
      </c>
      <c r="M10" s="10">
        <f>+('Table 2'!M10/'Table 1'!M$16)*100</f>
        <v>26.996766101042692</v>
      </c>
      <c r="N10" s="10">
        <f>+('Table 2'!N10/'Table 1'!N$16)*100</f>
        <v>30.06165274373468</v>
      </c>
      <c r="O10" s="10">
        <f>+('Table 2'!O10/'Table 1'!O$16)*100</f>
        <v>28.569205159089982</v>
      </c>
      <c r="P10" s="10">
        <f>+('Table 2'!P10/'Table 1'!P$16)*100</f>
        <v>27.202189328086302</v>
      </c>
    </row>
    <row r="11" spans="2:17">
      <c r="B11" s="2" t="s">
        <v>22</v>
      </c>
      <c r="C11" s="10">
        <f>+('Table 2'!C11/'Table 1'!C$16)*100</f>
        <v>57.525908234689297</v>
      </c>
      <c r="D11" s="10">
        <f>+('Table 2'!D11/'Table 1'!D$16)*100</f>
        <v>65.608573503106683</v>
      </c>
      <c r="E11" s="10">
        <f>+('Table 2'!E11/'Table 1'!E$16)*100</f>
        <v>94.881810358635022</v>
      </c>
      <c r="F11" s="10">
        <f>+('Table 2'!F11/'Table 1'!F$16)*100</f>
        <v>53.107575158962518</v>
      </c>
      <c r="G11" s="10">
        <f>+('Table 2'!G11/'Table 1'!G$16)*100</f>
        <v>51.643767728196835</v>
      </c>
      <c r="H11" s="10">
        <f>+('Table 2'!H11/'Table 1'!H$16)*100</f>
        <v>57.027546361763157</v>
      </c>
      <c r="I11" s="10">
        <f>+('Table 2'!I11/'Table 1'!I$16)*100</f>
        <v>54.018659881255303</v>
      </c>
      <c r="J11" s="10">
        <f>+('Table 2'!J11/'Table 1'!J$16)*100</f>
        <v>47.476687158941765</v>
      </c>
      <c r="K11" s="10">
        <f>+('Table 2'!K11/'Table 1'!K$16)*100</f>
        <v>44.936258886982102</v>
      </c>
      <c r="L11" s="10">
        <f>+('Table 2'!L11/'Table 1'!L$16)*100</f>
        <v>32.190242041456493</v>
      </c>
      <c r="M11" s="10">
        <f>+('Table 2'!M11/'Table 1'!M$16)*100</f>
        <v>22.223620042773305</v>
      </c>
      <c r="N11" s="10">
        <f>+('Table 2'!N11/'Table 1'!N$16)*100</f>
        <v>23.840728327747485</v>
      </c>
      <c r="O11" s="10">
        <f>+('Table 2'!O11/'Table 1'!O$16)*100</f>
        <v>22.826131088524679</v>
      </c>
      <c r="P11" s="10">
        <f>+('Table 2'!P11/'Table 1'!P$16)*100</f>
        <v>22.223165085308487</v>
      </c>
    </row>
    <row r="12" spans="2:17">
      <c r="B12" s="15" t="s">
        <v>23</v>
      </c>
      <c r="C12" s="10">
        <f>+('Table 2'!C12/'Table 1'!C$16)*100</f>
        <v>21.008448577520173</v>
      </c>
      <c r="D12" s="10">
        <f>+('Table 2'!D12/'Table 1'!D$16)*100</f>
        <v>17.360137398095972</v>
      </c>
      <c r="E12" s="10">
        <f>+('Table 2'!E12/'Table 1'!E$16)*100</f>
        <v>19.768645216166835</v>
      </c>
      <c r="F12" s="10">
        <f>+('Table 2'!F12/'Table 1'!F$16)*100</f>
        <v>19.987604142633426</v>
      </c>
      <c r="G12" s="10">
        <f>+('Table 2'!G12/'Table 1'!G$16)*100</f>
        <v>17.060712149442995</v>
      </c>
      <c r="H12" s="10">
        <f>+('Table 2'!H12/'Table 1'!H$16)*100</f>
        <v>17.084505676538324</v>
      </c>
      <c r="I12" s="10">
        <f>+('Table 2'!I12/'Table 1'!I$16)*100</f>
        <v>17.489397794741308</v>
      </c>
      <c r="J12" s="10">
        <f>+('Table 2'!J12/'Table 1'!J$16)*100</f>
        <v>15.945292532983354</v>
      </c>
      <c r="K12" s="10">
        <f>+('Table 2'!K12/'Table 1'!K$16)*100</f>
        <v>16.16695268448149</v>
      </c>
      <c r="L12" s="10">
        <f>+('Table 2'!L12/'Table 1'!L$16)*100</f>
        <v>14.730193717943285</v>
      </c>
      <c r="M12" s="10">
        <f>+('Table 2'!M12/'Table 1'!M$16)*100</f>
        <v>10.337376323715507</v>
      </c>
      <c r="N12" s="10">
        <f>+('Table 2'!N12/'Table 1'!N$16)*100</f>
        <v>10.090790855885148</v>
      </c>
      <c r="O12" s="10">
        <f>+('Table 2'!O12/'Table 1'!O$16)*100</f>
        <v>10.101638944903844</v>
      </c>
      <c r="P12" s="10">
        <f>+('Table 2'!P12/'Table 1'!P$16)*100</f>
        <v>8.7360979257601397</v>
      </c>
    </row>
    <row r="13" spans="2:17">
      <c r="B13" s="15" t="s">
        <v>24</v>
      </c>
      <c r="C13" s="10">
        <f>+('Table 2'!C13/'Table 1'!C$16)*100</f>
        <v>20.813973502874518</v>
      </c>
      <c r="D13" s="10">
        <f>+('Table 2'!D13/'Table 1'!D$16)*100</f>
        <v>16.379015778340751</v>
      </c>
      <c r="E13" s="10">
        <f>+('Table 2'!E13/'Table 1'!E$16)*100</f>
        <v>19.626660471520331</v>
      </c>
      <c r="F13" s="10">
        <f>+('Table 2'!F13/'Table 1'!F$16)*100</f>
        <v>11.520674688528409</v>
      </c>
      <c r="G13" s="10">
        <f>+('Table 2'!G13/'Table 1'!G$16)*100</f>
        <v>14.797484850492204</v>
      </c>
      <c r="H13" s="10">
        <f>+('Table 2'!H13/'Table 1'!H$16)*100</f>
        <v>20.073758636014709</v>
      </c>
      <c r="I13" s="10">
        <f>+('Table 2'!I13/'Table 1'!I$16)*100</f>
        <v>21.994910941475826</v>
      </c>
      <c r="J13" s="10">
        <f>+('Table 2'!J13/'Table 1'!J$16)*100</f>
        <v>16.968985287006976</v>
      </c>
      <c r="K13" s="10">
        <f>+('Table 2'!K13/'Table 1'!K$16)*100</f>
        <v>15.315028193184604</v>
      </c>
      <c r="L13" s="10">
        <f>+('Table 2'!L13/'Table 1'!L$16)*100</f>
        <v>8.342164384722988</v>
      </c>
      <c r="M13" s="10">
        <f>+('Table 2'!M13/'Table 1'!M$16)*100</f>
        <v>4.6184813255285606</v>
      </c>
      <c r="N13" s="10">
        <f>+('Table 2'!N13/'Table 1'!N$16)*100</f>
        <v>6.470411685258366</v>
      </c>
      <c r="O13" s="10">
        <f>+('Table 2'!O13/'Table 1'!O$16)*100</f>
        <v>4.8613460731637996</v>
      </c>
      <c r="P13" s="10">
        <f>+('Table 2'!P13/'Table 1'!P$16)*100</f>
        <v>5.168362936287795</v>
      </c>
    </row>
    <row r="14" spans="2:17">
      <c r="B14" s="16" t="s">
        <v>25</v>
      </c>
      <c r="C14" s="10">
        <f>+('Table 2'!C14/'Table 1'!C$16)*100</f>
        <v>0</v>
      </c>
      <c r="D14" s="10">
        <f>+('Table 2'!D14/'Table 1'!D$16)*100</f>
        <v>0</v>
      </c>
      <c r="E14" s="10">
        <f>+('Table 2'!E14/'Table 1'!E$16)*100</f>
        <v>0</v>
      </c>
      <c r="F14" s="10">
        <f>+('Table 2'!F14/'Table 1'!F$16)*100</f>
        <v>0</v>
      </c>
      <c r="G14" s="10">
        <f>+('Table 2'!G14/'Table 1'!G$16)*100</f>
        <v>3.9637126907608256</v>
      </c>
      <c r="H14" s="10">
        <f>+('Table 2'!H14/'Table 1'!H$16)*100</f>
        <v>4.8022786958102692</v>
      </c>
      <c r="I14" s="10">
        <f>+('Table 2'!I14/'Table 1'!I$16)*100</f>
        <v>0</v>
      </c>
      <c r="J14" s="10">
        <f>+('Table 2'!J14/'Table 1'!J$16)*100</f>
        <v>0</v>
      </c>
      <c r="K14" s="10">
        <f>+('Table 2'!K14/'Table 1'!K$16)*100</f>
        <v>0</v>
      </c>
      <c r="L14" s="10">
        <f>+('Table 2'!L14/'Table 1'!L$16)*100</f>
        <v>0</v>
      </c>
      <c r="M14" s="10">
        <f>+('Table 2'!M14/'Table 1'!M$16)*100</f>
        <v>0</v>
      </c>
      <c r="N14" s="10">
        <f>+('Table 2'!N14/'Table 1'!N$16)*100</f>
        <v>0</v>
      </c>
      <c r="O14" s="10">
        <f>+('Table 2'!O14/'Table 1'!O$16)*100</f>
        <v>0</v>
      </c>
      <c r="P14" s="10">
        <f>+('Table 2'!P14/'Table 1'!P$16)*100</f>
        <v>0</v>
      </c>
    </row>
    <row r="15" spans="2:17">
      <c r="B15" s="16" t="s">
        <v>26</v>
      </c>
      <c r="C15" s="10">
        <f>+('Table 2'!C15/'Table 1'!C$16)*100</f>
        <v>20.813973502874518</v>
      </c>
      <c r="D15" s="10">
        <f>+('Table 2'!D15/'Table 1'!D$16)*100</f>
        <v>16.379015778340751</v>
      </c>
      <c r="E15" s="10">
        <f>+('Table 2'!E15/'Table 1'!E$16)*100</f>
        <v>19.626660471520331</v>
      </c>
      <c r="F15" s="10">
        <f>+('Table 2'!F15/'Table 1'!F$16)*100</f>
        <v>11.520674688528409</v>
      </c>
      <c r="G15" s="10">
        <f>+('Table 2'!G15/'Table 1'!G$16)*100</f>
        <v>10.833772159731378</v>
      </c>
      <c r="H15" s="10">
        <f>+('Table 2'!H15/'Table 1'!H$16)*100</f>
        <v>15.271479940204442</v>
      </c>
      <c r="I15" s="10">
        <f>+('Table 2'!I15/'Table 1'!I$16)*100</f>
        <v>0</v>
      </c>
      <c r="J15" s="10">
        <f>+('Table 2'!J15/'Table 1'!J$16)*100</f>
        <v>0</v>
      </c>
      <c r="K15" s="10">
        <f>+('Table 2'!K15/'Table 1'!K$16)*100</f>
        <v>0</v>
      </c>
      <c r="L15" s="10">
        <f>+('Table 2'!L15/'Table 1'!L$16)*100</f>
        <v>0</v>
      </c>
      <c r="M15" s="10">
        <f>+('Table 2'!M15/'Table 1'!M$16)*100</f>
        <v>0</v>
      </c>
      <c r="N15" s="10">
        <f>+('Table 2'!N15/'Table 1'!N$16)*100</f>
        <v>0</v>
      </c>
      <c r="O15" s="10">
        <f>+('Table 2'!O15/'Table 1'!O$16)*100</f>
        <v>0</v>
      </c>
      <c r="P15" s="10">
        <f>+('Table 2'!P15/'Table 1'!P$16)*100</f>
        <v>0</v>
      </c>
    </row>
    <row r="16" spans="2:17">
      <c r="B16" s="15" t="s">
        <v>55</v>
      </c>
      <c r="C16" s="10">
        <f>+('Table 2'!C16/'Table 1'!C$16)*100</f>
        <v>3.5996964532590519</v>
      </c>
      <c r="D16" s="10">
        <f>+('Table 2'!D16/'Table 1'!D$16)*100</f>
        <v>2.5556193180140454</v>
      </c>
      <c r="E16" s="10">
        <f>+('Table 2'!E16/'Table 1'!E$16)*100</f>
        <v>4.4654618165313726</v>
      </c>
      <c r="F16" s="10">
        <f>+('Table 2'!F16/'Table 1'!F$16)*100</f>
        <v>3.0999144138961263</v>
      </c>
      <c r="G16" s="10">
        <f>+('Table 2'!G16/'Table 1'!G$16)*100</f>
        <v>2.1401362162460771</v>
      </c>
      <c r="H16" s="10">
        <f>+('Table 2'!H16/'Table 1'!H$16)*100</f>
        <v>1.8422366773059677</v>
      </c>
      <c r="I16" s="10">
        <f>+('Table 2'!I16/'Table 1'!I$16)*100</f>
        <v>1.7862595419847329</v>
      </c>
      <c r="J16" s="10">
        <f>+('Table 2'!J16/'Table 1'!J$16)*100</f>
        <v>1.3690681771085169</v>
      </c>
      <c r="K16" s="10">
        <f>+('Table 2'!K16/'Table 1'!K$16)*100</f>
        <v>1.8043638146604559</v>
      </c>
      <c r="L16" s="10">
        <f>+('Table 2'!L16/'Table 1'!L$16)*100</f>
        <v>2.6334195243948963</v>
      </c>
      <c r="M16" s="10">
        <f>+('Table 2'!M16/'Table 1'!M$16)*100</f>
        <v>3.4810665206355313</v>
      </c>
      <c r="N16" s="10">
        <f>+('Table 2'!N16/'Table 1'!N$16)*100</f>
        <v>3.0276124255915162</v>
      </c>
      <c r="O16" s="10">
        <f>+('Table 2'!O16/'Table 1'!O$16)*100</f>
        <v>4.8105942697830528</v>
      </c>
      <c r="P16" s="10">
        <f>+('Table 2'!P16/'Table 1'!P$16)*100</f>
        <v>5.1360109466404316</v>
      </c>
    </row>
    <row r="17" spans="2:16">
      <c r="B17" s="15" t="s">
        <v>27</v>
      </c>
      <c r="C17" s="10">
        <f>+('Table 2'!C17/'Table 1'!C$16)*100</f>
        <v>12.103789701035561</v>
      </c>
      <c r="D17" s="10">
        <f>+('Table 2'!D17/'Table 1'!D$16)*100</f>
        <v>29.313801008655911</v>
      </c>
      <c r="E17" s="10">
        <f>+('Table 2'!E17/'Table 1'!E$16)*100</f>
        <v>51.021042854416486</v>
      </c>
      <c r="F17" s="10">
        <f>+('Table 2'!F17/'Table 1'!F$16)*100</f>
        <v>18.499381913904561</v>
      </c>
      <c r="G17" s="10">
        <f>+('Table 2'!G17/'Table 1'!G$16)*100</f>
        <v>17.645434512015559</v>
      </c>
      <c r="H17" s="10">
        <f>+('Table 2'!H17/'Table 1'!H$16)*100</f>
        <v>18.027045371904169</v>
      </c>
      <c r="I17" s="10">
        <f>+('Table 2'!I17/'Table 1'!I$16)*100</f>
        <v>12.748091603053435</v>
      </c>
      <c r="J17" s="10">
        <f>+('Table 2'!J17/'Table 1'!J$16)*100</f>
        <v>13.193341161842923</v>
      </c>
      <c r="K17" s="10">
        <f>+('Table 2'!K17/'Table 1'!K$16)*100</f>
        <v>11.649914194655553</v>
      </c>
      <c r="L17" s="10">
        <f>+('Table 2'!L17/'Table 1'!L$16)*100</f>
        <v>6.4844644143953207</v>
      </c>
      <c r="M17" s="10">
        <f>+('Table 2'!M17/'Table 1'!M$16)*100</f>
        <v>3.7866958728937106</v>
      </c>
      <c r="N17" s="10">
        <f>+('Table 2'!N17/'Table 1'!N$16)*100</f>
        <v>4.2519133610124555</v>
      </c>
      <c r="O17" s="10">
        <f>+('Table 2'!O17/'Table 1'!O$16)*100</f>
        <v>3.0525518006739842</v>
      </c>
      <c r="P17" s="10">
        <f>+('Table 2'!P17/'Table 1'!P$16)*100</f>
        <v>3.1826932766201188</v>
      </c>
    </row>
    <row r="18" spans="2:16">
      <c r="B18" s="16" t="s">
        <v>58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</row>
    <row r="19" spans="2:16">
      <c r="B19" s="16" t="s">
        <v>20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</row>
    <row r="20" spans="2:16" ht="15" customHeight="1">
      <c r="B20" s="8" t="s">
        <v>28</v>
      </c>
      <c r="C20" s="10">
        <f>+('Table 2'!C20/'Table 1'!C$16)*100</f>
        <v>29.422477272221727</v>
      </c>
      <c r="D20" s="10">
        <f>+('Table 2'!D20/'Table 1'!D$16)*100</f>
        <v>25.304364882327548</v>
      </c>
      <c r="E20" s="10">
        <f>+('Table 2'!E20/'Table 1'!E$16)*100</f>
        <v>32.496303351658412</v>
      </c>
      <c r="F20" s="10">
        <f>+('Table 2'!F20/'Table 1'!F$16)*100</f>
        <v>22.340266411696081</v>
      </c>
      <c r="G20" s="10">
        <f>+('Table 2'!G20/'Table 1'!G$16)*100</f>
        <v>17.528770896726584</v>
      </c>
      <c r="H20" s="10">
        <f>+('Table 2'!H20/'Table 1'!H$16)*100</f>
        <v>16.480812896448629</v>
      </c>
      <c r="I20" s="10">
        <f>+('Table 2'!I20/'Table 1'!I$16)*100</f>
        <v>19.4147582697201</v>
      </c>
      <c r="J20" s="10">
        <f>+('Table 2'!J20/'Table 1'!J$16)*100</f>
        <v>19.050908337362713</v>
      </c>
      <c r="K20" s="10">
        <f>+('Table 2'!K20/'Table 1'!K$16)*100</f>
        <v>19.065947536160824</v>
      </c>
      <c r="L20" s="10">
        <f>+('Table 2'!L20/'Table 1'!L$16)*100</f>
        <v>7.8017040396761477</v>
      </c>
      <c r="M20" s="10">
        <f>+('Table 2'!M20/'Table 1'!M$16)*100</f>
        <v>4.7731460582693828</v>
      </c>
      <c r="N20" s="10">
        <f>+('Table 2'!N20/'Table 1'!N$16)*100</f>
        <v>6.220924415987195</v>
      </c>
      <c r="O20" s="10">
        <f>+('Table 2'!O20/'Table 1'!O$16)*100</f>
        <v>5.7430740705653083</v>
      </c>
      <c r="P20" s="10">
        <f>+('Table 2'!P20/'Table 1'!P$16)*100</f>
        <v>4.9790242427778164</v>
      </c>
    </row>
    <row r="21" spans="2:16" ht="15" customHeight="1">
      <c r="B21" s="2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</row>
    <row r="22" spans="2:16" ht="15" customHeight="1">
      <c r="B22" s="2" t="s">
        <v>29</v>
      </c>
      <c r="C22" s="10">
        <f>+('Table 2'!C22/'Table 1'!C$16)*100</f>
        <v>56.193446857175452</v>
      </c>
      <c r="D22" s="10">
        <f>+('Table 2'!D22/'Table 1'!D$16)*100</f>
        <v>35.585644968976297</v>
      </c>
      <c r="E22" s="10">
        <f>+('Table 2'!E22/'Table 1'!E$16)*100</f>
        <v>22.253162243589493</v>
      </c>
      <c r="F22" s="10">
        <f>+('Table 2'!F22/'Table 1'!F$16)*100</f>
        <v>9.1014509790304121</v>
      </c>
      <c r="G22" s="10">
        <f>+('Table 2'!G22/'Table 1'!G$16)*100</f>
        <v>27.127063978111355</v>
      </c>
      <c r="H22" s="10">
        <f>+('Table 2'!H22/'Table 1'!H$16)*100</f>
        <v>35.970352713021711</v>
      </c>
      <c r="I22" s="10">
        <f>+('Table 2'!I22/'Table 1'!I$16)*100</f>
        <v>31.713316369804911</v>
      </c>
      <c r="J22" s="10">
        <f>+('Table 2'!J22/'Table 1'!J$16)*100</f>
        <v>19.505422394142435</v>
      </c>
      <c r="K22" s="10">
        <f>+('Table 2'!K22/'Table 1'!K$16)*100</f>
        <v>9.0303996077470003</v>
      </c>
      <c r="L22" s="10">
        <f>+('Table 2'!L22/'Table 1'!L$16)*100</f>
        <v>3.4875588148022545</v>
      </c>
      <c r="M22" s="10">
        <f>+('Table 2'!M22/'Table 1'!M$16)*100</f>
        <v>-0.7637033693230999</v>
      </c>
      <c r="N22" s="10">
        <f>+('Table 2'!N22/'Table 1'!N$16)*100</f>
        <v>-0.9060327147216225</v>
      </c>
      <c r="O22" s="10">
        <f>+('Table 2'!O22/'Table 1'!O$16)*100</f>
        <v>-0.80864540053323231</v>
      </c>
      <c r="P22" s="10">
        <f>+('Table 2'!P22/'Table 1'!P$16)*100</f>
        <v>1.135501800573852</v>
      </c>
    </row>
    <row r="23" spans="2:16" ht="15" customHeight="1">
      <c r="B23" s="2" t="s">
        <v>30</v>
      </c>
      <c r="C23" s="10">
        <f>+('Table 2'!C23/'Table 1'!C$16)*100</f>
        <v>26.770969584953725</v>
      </c>
      <c r="D23" s="10">
        <f>+('Table 2'!D23/'Table 1'!D$16)*100</f>
        <v>10.281280086648747</v>
      </c>
      <c r="E23" s="10">
        <f>+('Table 2'!E23/'Table 1'!E$16)*100</f>
        <v>-10.243141108068917</v>
      </c>
      <c r="F23" s="10">
        <f>+('Table 2'!F23/'Table 1'!F$16)*100</f>
        <v>-13.238815432665675</v>
      </c>
      <c r="G23" s="10">
        <f>+('Table 2'!G23/'Table 1'!G$16)*100</f>
        <v>9.5982930813847656</v>
      </c>
      <c r="H23" s="10">
        <f>+('Table 2'!H23/'Table 1'!H$16)*100</f>
        <v>19.489539816573075</v>
      </c>
      <c r="I23" s="10">
        <f>+('Table 2'!I23/'Table 1'!I$16)*100</f>
        <v>12.298558100084819</v>
      </c>
      <c r="J23" s="10">
        <f>+('Table 2'!J23/'Table 1'!J$16)*100</f>
        <v>0.45451405677971457</v>
      </c>
      <c r="K23" s="10">
        <f>+('Table 2'!K23/'Table 1'!K$16)*100</f>
        <v>-10.035547928413825</v>
      </c>
      <c r="L23" s="10">
        <f>+('Table 2'!L23/'Table 1'!L$16)*100</f>
        <v>-4.3141452248738963</v>
      </c>
      <c r="M23" s="10">
        <f>+('Table 2'!M23/'Table 1'!M$16)*100</f>
        <v>-5.5368494275924824</v>
      </c>
      <c r="N23" s="10">
        <f>+('Table 2'!N23/'Table 1'!N$16)*100</f>
        <v>-7.126957130708818</v>
      </c>
      <c r="O23" s="10">
        <f>+('Table 2'!O23/'Table 1'!O$16)*100</f>
        <v>-6.5517194710985382</v>
      </c>
      <c r="P23" s="10">
        <f>+('Table 2'!P23/'Table 1'!P$16)*100</f>
        <v>-3.8435224422039651</v>
      </c>
    </row>
    <row r="24" spans="2:16" ht="15" customHeight="1">
      <c r="B24" s="2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</row>
    <row r="25" spans="2:16" ht="15" customHeight="1">
      <c r="B25" s="2" t="s">
        <v>31</v>
      </c>
      <c r="C25" s="10">
        <f>+('Table 2'!C25/'Table 1'!C$16)*100</f>
        <v>-17.938799022343328</v>
      </c>
      <c r="D25" s="10">
        <f>+('Table 2'!D25/'Table 1'!D$16)*100</f>
        <v>-9.4889314879948952</v>
      </c>
      <c r="E25" s="10">
        <f>+('Table 2'!E25/'Table 1'!E$16)*100</f>
        <v>-2.571831506772202</v>
      </c>
      <c r="F25" s="10">
        <f>+('Table 2'!F25/'Table 1'!F$16)*100</f>
        <v>-2.2654126934841803</v>
      </c>
      <c r="G25" s="10">
        <f>+('Table 2'!G25/'Table 1'!G$16)*100</f>
        <v>-2.9735471470215435E-2</v>
      </c>
      <c r="H25" s="10">
        <f>+('Table 2'!H25/'Table 1'!H$16)*100</f>
        <v>2.9541998303098871</v>
      </c>
      <c r="I25" s="10">
        <f>+('Table 2'!I25/'Table 1'!I$16)*100</f>
        <v>4.9007633587786268</v>
      </c>
      <c r="J25" s="10">
        <f>+('Table 2'!J25/'Table 1'!J$16)*100</f>
        <v>4.4691579747185193</v>
      </c>
      <c r="K25" s="10">
        <f>+('Table 2'!K25/'Table 1'!K$16)*100</f>
        <v>6.3201765138514343</v>
      </c>
      <c r="L25" s="10">
        <f>+('Table 2'!L25/'Table 1'!L$16)*100</f>
        <v>1.4592429316264677</v>
      </c>
      <c r="M25" s="10">
        <f>+('Table 2'!M25/'Table 1'!M$16)*100</f>
        <v>0.16502504976652285</v>
      </c>
      <c r="N25" s="10">
        <f>+('Table 2'!N25/'Table 1'!N$16)*100</f>
        <v>0</v>
      </c>
      <c r="O25" s="10">
        <f>+('Table 2'!O25/'Table 1'!O$16)*100</f>
        <v>-0.374886654305783</v>
      </c>
      <c r="P25" s="10">
        <f>+('Table 2'!P25/'Table 1'!P$16)*100</f>
        <v>0</v>
      </c>
    </row>
    <row r="26" spans="2:16">
      <c r="B26" s="8" t="s">
        <v>32</v>
      </c>
      <c r="C26" s="10">
        <f>+('Table 2'!C26/'Table 1'!C$16)*100</f>
        <v>-19.931237659218475</v>
      </c>
      <c r="D26" s="10">
        <f>+('Table 2'!D26/'Table 1'!D$16)*100</f>
        <v>-10.583234793986266</v>
      </c>
      <c r="E26" s="10">
        <f>+('Table 2'!E26/'Table 1'!E$16)*100</f>
        <v>-3.0156269228535435</v>
      </c>
      <c r="F26" s="10">
        <f>+('Table 2'!F26/'Table 1'!F$16)*100</f>
        <v>-1.1702756127653986</v>
      </c>
      <c r="G26" s="10">
        <f>+('Table 2'!G26/'Table 1'!G$16)*100</f>
        <v>-2.9735471470215435E-2</v>
      </c>
      <c r="H26" s="10">
        <f>+('Table 2'!H26/'Table 1'!H$16)*100</f>
        <v>2.9541998303098871</v>
      </c>
      <c r="I26" s="10">
        <f>+('Table 2'!I26/'Table 1'!I$16)*100</f>
        <v>4.9007633587786268</v>
      </c>
      <c r="J26" s="10">
        <f>+('Table 2'!J26/'Table 1'!J$16)*100</f>
        <v>4.4691579747185193</v>
      </c>
      <c r="K26" s="10">
        <f>+('Table 2'!K26/'Table 1'!K$16)*100</f>
        <v>6.3201765138514343</v>
      </c>
      <c r="L26" s="10">
        <f>+('Table 2'!L26/'Table 1'!L$16)*100</f>
        <v>1.4592429316264677</v>
      </c>
      <c r="M26" s="10">
        <f>+('Table 2'!M26/'Table 1'!M$16)*100</f>
        <v>0.16502504976652285</v>
      </c>
      <c r="N26" s="10">
        <f>+('Table 2'!N26/'Table 1'!N$16)*100</f>
        <v>0</v>
      </c>
      <c r="O26" s="10">
        <f>+('Table 2'!O26/'Table 1'!O$16)*100</f>
        <v>-0.374886654305783</v>
      </c>
      <c r="P26" s="10">
        <f>+('Table 2'!P26/'Table 1'!P$16)*100</f>
        <v>0</v>
      </c>
    </row>
    <row r="27" spans="2:16">
      <c r="B27" s="8" t="s">
        <v>33</v>
      </c>
      <c r="C27" s="10">
        <f>+('Table 2'!C27/'Table 1'!C$16)*100</f>
        <v>1.9924386368751497</v>
      </c>
      <c r="D27" s="10">
        <f>+('Table 2'!D27/'Table 1'!D$16)*100</f>
        <v>1.0943033059913692</v>
      </c>
      <c r="E27" s="10">
        <f>+('Table 2'!E27/'Table 1'!E$16)*100</f>
        <v>0.44379541608134188</v>
      </c>
      <c r="F27" s="10">
        <f>+('Table 2'!F27/'Table 1'!F$16)*100</f>
        <v>-1.0951370807187819</v>
      </c>
      <c r="G27" s="10">
        <f>+('Table 2'!G27/'Table 1'!G$16)*100</f>
        <v>0</v>
      </c>
      <c r="H27" s="10">
        <f>+('Table 2'!H27/'Table 1'!H$16)*100</f>
        <v>0</v>
      </c>
      <c r="I27" s="10">
        <f>+('Table 2'!I27/'Table 1'!I$16)*100</f>
        <v>0</v>
      </c>
      <c r="J27" s="10">
        <f>+('Table 2'!J27/'Table 1'!J$16)*100</f>
        <v>0</v>
      </c>
      <c r="K27" s="10">
        <f>+('Table 2'!K27/'Table 1'!K$16)*100</f>
        <v>0</v>
      </c>
      <c r="L27" s="10">
        <f>+('Table 2'!L27/'Table 1'!L$16)*100</f>
        <v>0</v>
      </c>
      <c r="M27" s="10">
        <f>+('Table 2'!M27/'Table 1'!M$16)*100</f>
        <v>0</v>
      </c>
      <c r="N27" s="10">
        <f>+('Table 2'!N27/'Table 1'!N$16)*100</f>
        <v>0</v>
      </c>
      <c r="O27" s="10">
        <f>+('Table 2'!O27/'Table 1'!O$16)*100</f>
        <v>0</v>
      </c>
      <c r="P27" s="10">
        <f>+('Table 2'!P27/'Table 1'!P$16)*100</f>
        <v>0</v>
      </c>
    </row>
    <row r="28" spans="2:16">
      <c r="B28" s="2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</row>
    <row r="29" spans="2:16">
      <c r="B29" s="2" t="s">
        <v>34</v>
      </c>
      <c r="C29" s="10">
        <f>+('Table 2'!C29/'Table 1'!C$16)*100</f>
        <v>8.8321705626103952</v>
      </c>
      <c r="D29" s="10">
        <f>+('Table 2'!D29/'Table 1'!D$16)*100</f>
        <v>0.79234859865385199</v>
      </c>
      <c r="E29" s="10">
        <f>+('Table 2'!E29/'Table 1'!E$16)*100</f>
        <v>-12.814972614841116</v>
      </c>
      <c r="F29" s="10">
        <f>+('Table 2'!F29/'Table 1'!F$16)*100</f>
        <v>-15.504228126149853</v>
      </c>
      <c r="G29" s="10">
        <f>+('Table 2'!G29/'Table 1'!G$16)*100</f>
        <v>9.5685576099145511</v>
      </c>
      <c r="H29" s="10">
        <f>+('Table 2'!H29/'Table 1'!H$16)*100</f>
        <v>22.443739646882964</v>
      </c>
      <c r="I29" s="10">
        <f>+('Table 2'!I29/'Table 1'!I$16)*100</f>
        <v>17.199321458863444</v>
      </c>
      <c r="J29" s="10">
        <f>+('Table 2'!J29/'Table 1'!J$16)*100</f>
        <v>4.9236720314982341</v>
      </c>
      <c r="K29" s="10">
        <f>+('Table 2'!K29/'Table 1'!K$16)*100</f>
        <v>-3.71537141456239</v>
      </c>
      <c r="L29" s="10">
        <f>+('Table 2'!L29/'Table 1'!L$16)*100</f>
        <v>-2.8549022932474291</v>
      </c>
      <c r="M29" s="10">
        <f>+('Table 2'!M29/'Table 1'!M$16)*100</f>
        <v>-5.37182437782596</v>
      </c>
      <c r="N29" s="10">
        <f>+('Table 2'!N29/'Table 1'!N$16)*100</f>
        <v>-7.126957130708818</v>
      </c>
      <c r="O29" s="10">
        <f>+('Table 2'!O29/'Table 1'!O$16)*100</f>
        <v>-6.9266061254043221</v>
      </c>
      <c r="P29" s="10">
        <f>+('Table 2'!P29/'Table 1'!P$16)*100</f>
        <v>-3.8435224422039651</v>
      </c>
    </row>
    <row r="30" spans="2:16">
      <c r="B30" s="2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</row>
    <row r="31" spans="2:16">
      <c r="B31" s="2" t="s">
        <v>35</v>
      </c>
      <c r="C31" s="10">
        <f>+('Table 2'!C31/'Table 1'!C$16)*100</f>
        <v>-8.8321705626103952</v>
      </c>
      <c r="D31" s="10">
        <f>+('Table 2'!D31/'Table 1'!D$16)*100</f>
        <v>-0.79234859865385199</v>
      </c>
      <c r="E31" s="10">
        <f>+('Table 2'!E31/'Table 1'!E$16)*100</f>
        <v>12.814972614841116</v>
      </c>
      <c r="F31" s="10">
        <f>+('Table 2'!F31/'Table 1'!F$16)*100</f>
        <v>15.504228126149853</v>
      </c>
      <c r="G31" s="10">
        <f>+('Table 2'!G31/'Table 1'!G$16)*100</f>
        <v>-9.5685576099145262</v>
      </c>
      <c r="H31" s="10">
        <f>+('Table 2'!H31/'Table 1'!H$16)*100</f>
        <v>-22.447634439012571</v>
      </c>
      <c r="I31" s="10">
        <f>+('Table 2'!I31/'Table 1'!I$16)*100</f>
        <v>-17.194232400339271</v>
      </c>
      <c r="J31" s="10">
        <f>+('Table 2'!J31/'Table 1'!J$16)*100</f>
        <v>-4.9140015196518618</v>
      </c>
      <c r="K31" s="10">
        <f>+('Table 2'!K31/'Table 1'!K$16)*100</f>
        <v>3.7165972051973526</v>
      </c>
      <c r="L31" s="10">
        <f>+('Table 2'!L31/'Table 1'!L$16)*100</f>
        <v>2.8538425670806666</v>
      </c>
      <c r="M31" s="10">
        <f>+('Table 2'!M31/'Table 1'!M$16)*100</f>
        <v>5.37182437782596</v>
      </c>
      <c r="N31" s="10">
        <f>+('Table 2'!N31/'Table 1'!N$16)*100</f>
        <v>5.2492371567205245</v>
      </c>
      <c r="O31" s="10">
        <f>+('Table 2'!O31/'Table 1'!O$16)*100</f>
        <v>0.24766880049804452</v>
      </c>
      <c r="P31" s="10">
        <f>+('Table 2'!P31/'Table 1'!P$16)*100</f>
        <v>3.8440528026899887</v>
      </c>
    </row>
    <row r="32" spans="2:16">
      <c r="B32" s="2" t="s">
        <v>36</v>
      </c>
      <c r="C32" s="10">
        <f>+('Table 2'!C32/'Table 1'!C$16)*100</f>
        <v>-21.99010799240752</v>
      </c>
      <c r="D32" s="10">
        <f>+('Table 2'!D32/'Table 1'!D$16)*100</f>
        <v>-2.9509341748352589</v>
      </c>
      <c r="E32" s="10">
        <f>+('Table 2'!E32/'Table 1'!E$16)*100</f>
        <v>4.8572658625712108</v>
      </c>
      <c r="F32" s="10">
        <f>+('Table 2'!F32/'Table 1'!F$16)*100</f>
        <v>12.636343526112256</v>
      </c>
      <c r="G32" s="10">
        <f>+('Table 2'!G32/'Table 1'!G$16)*100</f>
        <v>-9.647720035980516</v>
      </c>
      <c r="H32" s="10">
        <f>+('Table 2'!H32/'Table 1'!H$16)*100</f>
        <v>-23.436911639933744</v>
      </c>
      <c r="I32" s="10">
        <f>+('Table 2'!I32/'Table 1'!I$16)*100</f>
        <v>-20.890585241730282</v>
      </c>
      <c r="J32" s="10">
        <f>+('Table 2'!J32/'Table 1'!J$16)*100</f>
        <v>-7.4449126200179583</v>
      </c>
      <c r="K32" s="10">
        <f>+('Table 2'!K32/'Table 1'!K$16)*100</f>
        <v>-1.6474626133856338</v>
      </c>
      <c r="L32" s="10">
        <f>+('Table 2'!L32/'Table 1'!L$16)*100</f>
        <v>-0.24055783985418169</v>
      </c>
      <c r="M32" s="10">
        <f>+('Table 2'!M32/'Table 1'!M$16)*100</f>
        <v>-9.4182681990068886</v>
      </c>
      <c r="N32" s="10">
        <f>+('Table 2'!N32/'Table 1'!N$16)*100</f>
        <v>-0.93917262768245713</v>
      </c>
      <c r="O32" s="10">
        <f>+('Table 2'!O32/'Table 1'!O$16)*100</f>
        <v>-3.3401453531648828</v>
      </c>
      <c r="P32" s="10">
        <f>+('Table 2'!P32/'Table 1'!P$16)*100</f>
        <v>0.84804641714973683</v>
      </c>
    </row>
    <row r="33" spans="2:16">
      <c r="B33" s="2" t="s">
        <v>37</v>
      </c>
      <c r="C33" s="10">
        <f>+('Table 2'!C33/'Table 1'!C$16)*100</f>
        <v>13.157937429797123</v>
      </c>
      <c r="D33" s="10">
        <f>+('Table 2'!D33/'Table 1'!D$16)*100</f>
        <v>2.158585576181407</v>
      </c>
      <c r="E33" s="10">
        <f>+('Table 2'!E33/'Table 1'!E$16)*100</f>
        <v>7.9577067522699068</v>
      </c>
      <c r="F33" s="10">
        <f>+('Table 2'!F33/'Table 1'!F$16)*100</f>
        <v>2.8678846000375953</v>
      </c>
      <c r="G33" s="10">
        <f>+('Table 2'!G33/'Table 1'!G$16)*100</f>
        <v>7.9162426065990832E-2</v>
      </c>
      <c r="H33" s="10">
        <f>+('Table 2'!H33/'Table 1'!H$16)*100</f>
        <v>0.98927720092117499</v>
      </c>
      <c r="I33" s="10">
        <f>+('Table 2'!I33/'Table 1'!I$16)*100</f>
        <v>3.6963528413910094</v>
      </c>
      <c r="J33" s="10">
        <f>+('Table 2'!J33/'Table 1'!J$16)*100</f>
        <v>2.5309111003660978</v>
      </c>
      <c r="K33" s="10">
        <f>+('Table 2'!K33/'Table 1'!K$16)*100</f>
        <v>5.3640598185829864</v>
      </c>
      <c r="L33" s="10">
        <f>+('Table 2'!L33/'Table 1'!L$16)*100</f>
        <v>3.0944004069348483</v>
      </c>
      <c r="M33" s="10">
        <f>+('Table 2'!M33/'Table 1'!M$16)*100</f>
        <v>14.79009257683285</v>
      </c>
      <c r="N33" s="10">
        <f>+('Table 2'!N33/'Table 1'!N$16)*100</f>
        <v>6.1884097844029817</v>
      </c>
      <c r="O33" s="10">
        <f>+('Table 2'!O33/'Table 1'!O$16)*100</f>
        <v>3.5878141536629271</v>
      </c>
      <c r="P33" s="10">
        <f>+('Table 2'!P33/'Table 1'!P$16)*100</f>
        <v>2.9960063855402517</v>
      </c>
    </row>
    <row r="34" spans="2:16">
      <c r="B34" s="2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</row>
    <row r="35" spans="2:16">
      <c r="B35" s="2" t="s">
        <v>38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</row>
    <row r="36" spans="2:16">
      <c r="B36" s="8" t="s">
        <v>39</v>
      </c>
      <c r="C36" s="10">
        <f>+('Table 2'!C36/'Table 1'!C$16)*100</f>
        <v>22.56941097354072</v>
      </c>
      <c r="D36" s="10">
        <f>+('Table 2'!D36/'Table 1'!D$16)*100</f>
        <v>19.180071422641912</v>
      </c>
      <c r="E36" s="10">
        <f>+('Table 2'!E36/'Table 1'!E$16)*100</f>
        <v>22.409304116138898</v>
      </c>
      <c r="F36" s="10">
        <f>+('Table 2'!F36/'Table 1'!F$16)*100</f>
        <v>18.651051617573192</v>
      </c>
      <c r="G36" s="10">
        <f>+('Table 2'!G36/'Table 1'!G$16)*100</f>
        <v>19.004648579317397</v>
      </c>
      <c r="H36" s="10">
        <f>+('Table 2'!H36/'Table 1'!H$16)*100</f>
        <v>18.663843885095556</v>
      </c>
      <c r="I36" s="10">
        <f>+('Table 2'!I36/'Table 1'!I$16)*100</f>
        <v>16.135708227311284</v>
      </c>
      <c r="J36" s="10">
        <f>+('Table 2'!J36/'Table 1'!J$16)*100</f>
        <v>16.836361124542378</v>
      </c>
      <c r="K36" s="10">
        <f>+('Table 2'!K36/'Table 1'!K$16)*100</f>
        <v>17.56312821770042</v>
      </c>
      <c r="L36" s="10">
        <f>+('Table 2'!L36/'Table 1'!L$16)*100</f>
        <v>15.567377389682507</v>
      </c>
      <c r="M36" s="10">
        <f>+('Table 2'!M36/'Table 1'!M$16)*100</f>
        <v>11.302365852395083</v>
      </c>
      <c r="N36" s="10">
        <f>+('Table 2'!N36/'Table 1'!N$16)*100</f>
        <v>12.333049872442599</v>
      </c>
      <c r="O36" s="10">
        <f>+('Table 2'!O36/'Table 1'!O$16)*100</f>
        <v>10.49208948557972</v>
      </c>
      <c r="P36" s="10">
        <f>+('Table 2'!P36/'Table 1'!P$16)*100</f>
        <v>10.634788465720151</v>
      </c>
    </row>
    <row r="37" spans="2:16">
      <c r="B37" s="8" t="s">
        <v>40</v>
      </c>
      <c r="C37" s="10">
        <f>+('Table 2'!C37/'Table 1'!C$16)*100</f>
        <v>-60.779278080111254</v>
      </c>
      <c r="D37" s="10">
        <f>+('Table 2'!D37/'Table 1'!D$16)*100</f>
        <v>-69.177247644778262</v>
      </c>
      <c r="E37" s="10">
        <f>+('Table 2'!E37/'Table 1'!E$16)*100</f>
        <v>-100.50334777762315</v>
      </c>
      <c r="F37" s="10">
        <f>+('Table 2'!F37/'Table 1'!F$16)*100</f>
        <v>-53.696875539189293</v>
      </c>
      <c r="G37" s="10">
        <f>+('Table 2'!G37/'Table 1'!G$16)*100</f>
        <v>-44.06404113859913</v>
      </c>
      <c r="H37" s="10">
        <f>+('Table 2'!H37/'Table 1'!H$16)*100</f>
        <v>-48.20000000000001</v>
      </c>
      <c r="I37" s="10">
        <f>+('Table 2'!I37/'Table 1'!I$16)*100</f>
        <v>-55.511450381679381</v>
      </c>
      <c r="J37" s="10">
        <f>+('Table 2'!J37/'Table 1'!J$16)*100</f>
        <v>-48.322166194653597</v>
      </c>
      <c r="K37" s="10">
        <f>+('Table 2'!K37/'Table 1'!K$16)*100</f>
        <v>-44.634714390782051</v>
      </c>
      <c r="L37" s="10">
        <f>+('Table 2'!L37/'Table 1'!L$16)*100</f>
        <v>-21.791149167055234</v>
      </c>
      <c r="M37" s="10">
        <f>+('Table 2'!M37/'Table 1'!M$16)*100</f>
        <v>-12.213333728012078</v>
      </c>
      <c r="N37" s="10">
        <f>+('Table 2'!N37/'Table 1'!N$16)*100</f>
        <v>-14.700990445700569</v>
      </c>
      <c r="O37" s="10">
        <f>+('Table 2'!O37/'Table 1'!O$16)*100</f>
        <v>-13.266521403727211</v>
      </c>
      <c r="P37" s="10">
        <f>+('Table 2'!P37/'Table 1'!P$16)*100</f>
        <v>-11.43138991572572</v>
      </c>
    </row>
    <row r="38" spans="2:16">
      <c r="B38" s="8" t="s">
        <v>41</v>
      </c>
      <c r="C38" s="10">
        <f>+('Table 2'!C38/'Table 1'!C$16)*100</f>
        <v>-64.378974533370297</v>
      </c>
      <c r="D38" s="10">
        <f>+('Table 2'!D38/'Table 1'!D$16)*100</f>
        <v>-71.732866962792315</v>
      </c>
      <c r="E38" s="10">
        <f>+('Table 2'!E38/'Table 1'!E$16)*100</f>
        <v>-104.96880959415454</v>
      </c>
      <c r="F38" s="10">
        <f>+('Table 2'!F38/'Table 1'!F$16)*100</f>
        <v>-56.796789953085415</v>
      </c>
      <c r="G38" s="10">
        <f>+('Table 2'!G38/'Table 1'!G$16)*100</f>
        <v>-50.167890045606022</v>
      </c>
      <c r="H38" s="10">
        <f>+('Table 2'!H38/'Table 1'!H$16)*100</f>
        <v>-54.844515373116245</v>
      </c>
      <c r="I38" s="10">
        <f>+('Table 2'!I38/'Table 1'!I$16)*100</f>
        <v>-57.297709923664122</v>
      </c>
      <c r="J38" s="10">
        <f>+('Table 2'!J38/'Table 1'!J$16)*100</f>
        <v>-49.691234371762114</v>
      </c>
      <c r="K38" s="10">
        <f>+('Table 2'!K38/'Table 1'!K$16)*100</f>
        <v>-46.439078205442506</v>
      </c>
      <c r="L38" s="10">
        <f>+('Table 2'!L38/'Table 1'!L$16)*100</f>
        <v>-24.424568691450133</v>
      </c>
      <c r="M38" s="10">
        <f>+('Table 2'!M38/'Table 1'!M$16)*100</f>
        <v>-15.694400248647606</v>
      </c>
      <c r="N38" s="10">
        <f>+('Table 2'!N38/'Table 1'!N$16)*100</f>
        <v>-17.728602871292082</v>
      </c>
      <c r="O38" s="10">
        <f>+('Table 2'!O38/'Table 1'!O$16)*100</f>
        <v>-18.077115673510264</v>
      </c>
      <c r="P38" s="10">
        <f>+('Table 2'!P38/'Table 1'!P$16)*100</f>
        <v>-16.567400862366149</v>
      </c>
    </row>
    <row r="39" spans="2:16">
      <c r="B39" s="8" t="s">
        <v>57</v>
      </c>
      <c r="C39" s="10">
        <f t="shared" ref="C39:I39" si="0">C4-C6-C11</f>
        <v>-34.95649726114857</v>
      </c>
      <c r="D39" s="10">
        <f t="shared" si="0"/>
        <v>-46.428502080464767</v>
      </c>
      <c r="E39" s="10">
        <f t="shared" si="0"/>
        <v>-72.47250624249611</v>
      </c>
      <c r="F39" s="10">
        <f t="shared" si="0"/>
        <v>-34.45652354138933</v>
      </c>
      <c r="G39" s="10">
        <f t="shared" si="0"/>
        <v>-32.639119148879438</v>
      </c>
      <c r="H39" s="10">
        <f t="shared" si="0"/>
        <v>-38.363702476667612</v>
      </c>
      <c r="I39" s="10">
        <f t="shared" si="0"/>
        <v>-37.882951653944033</v>
      </c>
      <c r="J39" s="10">
        <f t="shared" ref="J39:P39" si="1">J4-J6-J11</f>
        <v>-30.640326034399386</v>
      </c>
      <c r="K39" s="10">
        <f t="shared" si="1"/>
        <v>-27.373130669281686</v>
      </c>
      <c r="L39" s="10">
        <f t="shared" si="1"/>
        <v>-16.622864651773991</v>
      </c>
      <c r="M39" s="10">
        <f t="shared" si="1"/>
        <v>-10.921254190378219</v>
      </c>
      <c r="N39" s="10">
        <f t="shared" si="1"/>
        <v>-11.507678455304884</v>
      </c>
      <c r="O39" s="10">
        <f t="shared" si="1"/>
        <v>-12.334041602944957</v>
      </c>
      <c r="P39" s="10">
        <f t="shared" si="1"/>
        <v>-11.588376619588336</v>
      </c>
    </row>
    <row r="40" spans="2:16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2:16">
      <c r="B41" s="2" t="str">
        <f>ToC!$B$18</f>
        <v>Source: Government of Angola Budget, IMF staff reports.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2:16" ht="18">
      <c r="B42" s="4" t="s">
        <v>44</v>
      </c>
      <c r="F42" s="2"/>
      <c r="G42" s="2"/>
      <c r="H42" s="2"/>
      <c r="I42" s="2"/>
      <c r="J42" s="2"/>
      <c r="K42" s="2"/>
      <c r="L42" s="2"/>
      <c r="M42" s="2"/>
      <c r="N42" s="2"/>
    </row>
    <row r="43" spans="2:16">
      <c r="F43" s="2"/>
      <c r="G43" s="2"/>
      <c r="H43" s="2"/>
      <c r="I43" s="2"/>
      <c r="J43" s="2"/>
      <c r="K43" s="2"/>
      <c r="L43" s="2"/>
      <c r="M43" s="2"/>
      <c r="N43" s="2"/>
    </row>
    <row r="44" spans="2:16">
      <c r="F44" s="2"/>
      <c r="G44" s="2"/>
      <c r="H44" s="2"/>
      <c r="I44" s="2"/>
      <c r="J44" s="2"/>
      <c r="K44" s="2"/>
      <c r="L44" s="2"/>
      <c r="M44" s="2"/>
      <c r="N44" s="2"/>
    </row>
    <row r="45" spans="2:16">
      <c r="K45" s="2"/>
      <c r="L45" s="2"/>
      <c r="M45" s="2"/>
      <c r="N45" s="2"/>
    </row>
    <row r="46" spans="2:16">
      <c r="K46" s="2"/>
      <c r="L46" s="2"/>
      <c r="M46" s="2"/>
      <c r="N46" s="2"/>
    </row>
    <row r="47" spans="2:16">
      <c r="K47" s="2"/>
      <c r="L47" s="2"/>
      <c r="M47" s="2"/>
      <c r="N47" s="2"/>
    </row>
    <row r="48" spans="2:16">
      <c r="K48" s="2"/>
      <c r="L48" s="2"/>
      <c r="M48" s="2"/>
      <c r="N48" s="2"/>
    </row>
    <row r="49" spans="11:14">
      <c r="K49" s="2"/>
      <c r="L49" s="2"/>
      <c r="M49" s="2"/>
      <c r="N49" s="2"/>
    </row>
    <row r="50" spans="11:14">
      <c r="K50" s="2"/>
      <c r="L50" s="2"/>
      <c r="M50" s="2"/>
      <c r="N50" s="2"/>
    </row>
    <row r="51" spans="11:14">
      <c r="K51" s="2"/>
      <c r="L51" s="2"/>
      <c r="M51" s="2"/>
      <c r="N51" s="2"/>
    </row>
    <row r="52" spans="11:14">
      <c r="K52" s="2"/>
      <c r="L52" s="2"/>
      <c r="M52" s="2"/>
      <c r="N52" s="2"/>
    </row>
    <row r="53" spans="11:14">
      <c r="K53" s="2"/>
      <c r="L53" s="2"/>
      <c r="M53" s="2"/>
      <c r="N53" s="2"/>
    </row>
    <row r="54" spans="11:14">
      <c r="K54" s="2"/>
      <c r="L54" s="2"/>
      <c r="M54" s="2"/>
      <c r="N54" s="2"/>
    </row>
    <row r="55" spans="11:14">
      <c r="K55" s="2"/>
      <c r="L55" s="2"/>
      <c r="M55" s="2"/>
      <c r="N55" s="2"/>
    </row>
    <row r="56" spans="11:14">
      <c r="K56" s="2"/>
      <c r="L56" s="2"/>
      <c r="M56" s="2"/>
      <c r="N56" s="2"/>
    </row>
    <row r="57" spans="11:14">
      <c r="K57" s="2"/>
      <c r="L57" s="2"/>
      <c r="M57" s="2"/>
      <c r="N57" s="2"/>
    </row>
    <row r="58" spans="11:14">
      <c r="K58" s="2"/>
      <c r="L58" s="2"/>
      <c r="M58" s="2"/>
      <c r="N58" s="2"/>
    </row>
    <row r="59" spans="11:14">
      <c r="K59" s="2"/>
      <c r="L59" s="2"/>
      <c r="M59" s="2"/>
      <c r="N59" s="2"/>
    </row>
    <row r="60" spans="11:14">
      <c r="K60" s="2"/>
      <c r="L60" s="2"/>
      <c r="M60" s="2"/>
      <c r="N60" s="2"/>
    </row>
    <row r="61" spans="11:14">
      <c r="K61" s="2"/>
      <c r="L61" s="2"/>
      <c r="M61" s="2"/>
      <c r="N61" s="2"/>
    </row>
    <row r="62" spans="11:14">
      <c r="K62" s="2"/>
      <c r="L62" s="2"/>
      <c r="M62" s="2"/>
      <c r="N62" s="2"/>
    </row>
    <row r="63" spans="11:14">
      <c r="K63" s="2"/>
      <c r="L63" s="2"/>
      <c r="M63" s="2"/>
      <c r="N63" s="2"/>
    </row>
    <row r="64" spans="11:14">
      <c r="K64" s="2"/>
      <c r="L64" s="2"/>
      <c r="M64" s="2"/>
      <c r="N64" s="2"/>
    </row>
    <row r="65" spans="11:14">
      <c r="K65" s="2"/>
      <c r="L65" s="2"/>
      <c r="M65" s="2"/>
      <c r="N65" s="2"/>
    </row>
    <row r="66" spans="11:14">
      <c r="K66" s="2"/>
      <c r="L66" s="2"/>
      <c r="M66" s="2"/>
      <c r="N66" s="2"/>
    </row>
    <row r="67" spans="11:14">
      <c r="K67" s="2"/>
      <c r="L67" s="2"/>
      <c r="M67" s="2"/>
      <c r="N67" s="2"/>
    </row>
    <row r="68" spans="11:14">
      <c r="K68" s="2"/>
      <c r="L68" s="2"/>
      <c r="M68" s="2"/>
      <c r="N68" s="2"/>
    </row>
    <row r="69" spans="11:14">
      <c r="K69" s="2"/>
      <c r="L69" s="2"/>
      <c r="M69" s="2"/>
      <c r="N69" s="2"/>
    </row>
    <row r="70" spans="11:14">
      <c r="K70" s="2"/>
      <c r="L70" s="2"/>
      <c r="M70" s="2"/>
      <c r="N70" s="2"/>
    </row>
    <row r="71" spans="11:14">
      <c r="K71" s="2"/>
      <c r="L71" s="2"/>
      <c r="M71" s="2"/>
      <c r="N71" s="2"/>
    </row>
    <row r="72" spans="11:14">
      <c r="K72" s="2"/>
      <c r="L72" s="2"/>
      <c r="M72" s="2"/>
      <c r="N72" s="2"/>
    </row>
    <row r="73" spans="11:14">
      <c r="K73" s="2"/>
      <c r="L73" s="2"/>
      <c r="M73" s="2"/>
      <c r="N73" s="2"/>
    </row>
    <row r="74" spans="11:14">
      <c r="K74" s="2"/>
      <c r="L74" s="2"/>
      <c r="M74" s="2"/>
      <c r="N74" s="2"/>
    </row>
    <row r="75" spans="11:14">
      <c r="K75" s="2"/>
      <c r="L75" s="2"/>
      <c r="M75" s="2"/>
      <c r="N75" s="2"/>
    </row>
    <row r="76" spans="11:14">
      <c r="K76" s="2"/>
      <c r="L76" s="2"/>
      <c r="M76" s="2"/>
      <c r="N76" s="2"/>
    </row>
    <row r="77" spans="11:14">
      <c r="K77" s="2"/>
      <c r="L77" s="2"/>
      <c r="M77" s="2"/>
      <c r="N77" s="2"/>
    </row>
    <row r="78" spans="11:14">
      <c r="K78" s="2"/>
      <c r="L78" s="2"/>
      <c r="M78" s="2"/>
      <c r="N78" s="2"/>
    </row>
    <row r="79" spans="11:14">
      <c r="K79" s="2"/>
      <c r="L79" s="2"/>
      <c r="M79" s="2"/>
      <c r="N79" s="2"/>
    </row>
    <row r="80" spans="11:14">
      <c r="K80" s="2"/>
      <c r="L80" s="2"/>
      <c r="M80" s="2"/>
      <c r="N80" s="2"/>
    </row>
    <row r="81" spans="11:14">
      <c r="K81" s="2"/>
      <c r="L81" s="2"/>
      <c r="M81" s="2"/>
      <c r="N81" s="2"/>
    </row>
    <row r="82" spans="11:14">
      <c r="K82" s="2"/>
      <c r="L82" s="2"/>
      <c r="M82" s="2"/>
      <c r="N82" s="2"/>
    </row>
    <row r="83" spans="11:14">
      <c r="K83" s="2"/>
      <c r="L83" s="2"/>
      <c r="M83" s="2"/>
      <c r="N83" s="2"/>
    </row>
    <row r="84" spans="11:14">
      <c r="K84" s="2"/>
      <c r="L84" s="2"/>
      <c r="M84" s="2"/>
      <c r="N84" s="2"/>
    </row>
    <row r="85" spans="11:14">
      <c r="K85" s="2"/>
      <c r="L85" s="2"/>
      <c r="M85" s="2"/>
      <c r="N85" s="2"/>
    </row>
    <row r="86" spans="11:14">
      <c r="K86" s="2"/>
      <c r="L86" s="2"/>
      <c r="M86" s="2"/>
      <c r="N86" s="2"/>
    </row>
    <row r="87" spans="11:14">
      <c r="K87" s="2"/>
      <c r="L87" s="2"/>
      <c r="M87" s="2"/>
      <c r="N87" s="2"/>
    </row>
    <row r="88" spans="11:14">
      <c r="K88" s="2"/>
      <c r="L88" s="2"/>
      <c r="M88" s="2"/>
      <c r="N88" s="2"/>
    </row>
    <row r="89" spans="11:14">
      <c r="K89" s="2"/>
      <c r="L89" s="2"/>
      <c r="M89" s="2"/>
      <c r="N89" s="2"/>
    </row>
    <row r="90" spans="11:14">
      <c r="K90" s="2"/>
      <c r="L90" s="2"/>
      <c r="M90" s="2"/>
      <c r="N90" s="2"/>
    </row>
    <row r="91" spans="11:14">
      <c r="K91" s="2"/>
      <c r="L91" s="2"/>
      <c r="M91" s="2"/>
      <c r="N91" s="2"/>
    </row>
    <row r="92" spans="11:14">
      <c r="K92" s="2"/>
      <c r="L92" s="2"/>
      <c r="M92" s="2"/>
      <c r="N92" s="2"/>
    </row>
    <row r="93" spans="11:14">
      <c r="K93" s="2"/>
      <c r="L93" s="2"/>
      <c r="M93" s="2"/>
      <c r="N93" s="2"/>
    </row>
    <row r="94" spans="11:14">
      <c r="K94" s="2"/>
      <c r="L94" s="2"/>
      <c r="M94" s="2"/>
      <c r="N94" s="2"/>
    </row>
    <row r="95" spans="11:14">
      <c r="K95" s="2"/>
      <c r="L95" s="2"/>
      <c r="M95" s="2"/>
      <c r="N95" s="2"/>
    </row>
    <row r="96" spans="11:14">
      <c r="K96" s="2"/>
      <c r="L96" s="2"/>
      <c r="M96" s="2"/>
      <c r="N96" s="2"/>
    </row>
    <row r="97" spans="11:14">
      <c r="K97" s="2"/>
      <c r="L97" s="2"/>
      <c r="M97" s="2"/>
      <c r="N97" s="2"/>
    </row>
    <row r="98" spans="11:14">
      <c r="K98" s="2"/>
      <c r="L98" s="2"/>
      <c r="M98" s="2"/>
      <c r="N98" s="2"/>
    </row>
    <row r="99" spans="11:14">
      <c r="K99" s="2"/>
      <c r="L99" s="2"/>
      <c r="M99" s="2"/>
      <c r="N99" s="2"/>
    </row>
    <row r="100" spans="11:14">
      <c r="K100" s="2"/>
      <c r="L100" s="2"/>
      <c r="M100" s="2"/>
      <c r="N100" s="2"/>
    </row>
    <row r="101" spans="11:14">
      <c r="K101" s="2"/>
      <c r="L101" s="2"/>
      <c r="M101" s="2"/>
      <c r="N101" s="2"/>
    </row>
    <row r="102" spans="11:14" ht="15" hidden="1" customHeight="1">
      <c r="K102" s="2"/>
      <c r="L102" s="2"/>
      <c r="M102" s="2"/>
      <c r="N102" s="2"/>
    </row>
    <row r="103" spans="11:14" ht="15" hidden="1" customHeight="1">
      <c r="K103" s="2"/>
      <c r="L103" s="2"/>
      <c r="M103" s="2"/>
      <c r="N103" s="2"/>
    </row>
    <row r="104" spans="11:14">
      <c r="K104" s="2"/>
      <c r="L104" s="2"/>
      <c r="M104" s="2"/>
      <c r="N104" s="2"/>
    </row>
    <row r="105" spans="11:14">
      <c r="K105" s="2"/>
      <c r="L105" s="2"/>
      <c r="M105" s="2"/>
      <c r="N105" s="2"/>
    </row>
    <row r="106" spans="11:14">
      <c r="K106" s="2"/>
      <c r="L106" s="2"/>
      <c r="M106" s="2"/>
      <c r="N106" s="2"/>
    </row>
    <row r="107" spans="11:14">
      <c r="K107" s="2"/>
      <c r="L107" s="2"/>
      <c r="M107" s="2"/>
      <c r="N107" s="2"/>
    </row>
    <row r="108" spans="11:14">
      <c r="K108" s="2"/>
      <c r="L108" s="2"/>
      <c r="M108" s="2"/>
      <c r="N108" s="2"/>
    </row>
    <row r="109" spans="11:14">
      <c r="K109" s="2"/>
      <c r="L109" s="2"/>
      <c r="M109" s="2"/>
      <c r="N109" s="2"/>
    </row>
    <row r="110" spans="11:14">
      <c r="K110" s="2"/>
      <c r="L110" s="2"/>
      <c r="M110" s="2"/>
      <c r="N110" s="2"/>
    </row>
    <row r="111" spans="11:14">
      <c r="K111" s="2"/>
      <c r="L111" s="2"/>
      <c r="M111" s="2"/>
      <c r="N111" s="2"/>
    </row>
    <row r="112" spans="11:14">
      <c r="K112" s="2"/>
      <c r="L112" s="2"/>
      <c r="M112" s="2"/>
      <c r="N112" s="2"/>
    </row>
    <row r="113" spans="11:14">
      <c r="K113" s="2"/>
      <c r="L113" s="2"/>
      <c r="M113" s="2"/>
      <c r="N113" s="2"/>
    </row>
    <row r="114" spans="11:14">
      <c r="K114" s="2"/>
      <c r="L114" s="2"/>
      <c r="M114" s="2"/>
      <c r="N114" s="2"/>
    </row>
    <row r="115" spans="11:14">
      <c r="K115" s="2"/>
      <c r="L115" s="2"/>
      <c r="M115" s="2"/>
      <c r="N115" s="2"/>
    </row>
    <row r="116" spans="11:14">
      <c r="K116" s="2"/>
      <c r="L116" s="2"/>
      <c r="M116" s="2"/>
      <c r="N116" s="2"/>
    </row>
    <row r="117" spans="11:14">
      <c r="K117" s="2"/>
      <c r="L117" s="2"/>
      <c r="M117" s="2"/>
      <c r="N117" s="2"/>
    </row>
    <row r="118" spans="11:14">
      <c r="K118" s="2"/>
      <c r="L118" s="2"/>
      <c r="M118" s="2"/>
      <c r="N118" s="2"/>
    </row>
    <row r="119" spans="11:14">
      <c r="K119" s="2"/>
      <c r="L119" s="2"/>
      <c r="M119" s="2"/>
      <c r="N119" s="2"/>
    </row>
    <row r="120" spans="11:14">
      <c r="K120" s="2"/>
      <c r="L120" s="2"/>
      <c r="M120" s="2"/>
      <c r="N120" s="2"/>
    </row>
    <row r="121" spans="11:14">
      <c r="K121" s="2"/>
      <c r="L121" s="2"/>
      <c r="M121" s="2"/>
      <c r="N121" s="2"/>
    </row>
    <row r="122" spans="11:14">
      <c r="K122" s="2"/>
      <c r="L122" s="2"/>
      <c r="M122" s="2"/>
      <c r="N122" s="2"/>
    </row>
    <row r="123" spans="11:14">
      <c r="K123" s="2"/>
      <c r="L123" s="2"/>
      <c r="M123" s="2"/>
      <c r="N123" s="2"/>
    </row>
    <row r="124" spans="11:14">
      <c r="K124" s="2"/>
      <c r="L124" s="2"/>
      <c r="M124" s="2"/>
      <c r="N124" s="2"/>
    </row>
    <row r="125" spans="11:14">
      <c r="K125" s="2"/>
      <c r="L125" s="2"/>
      <c r="M125" s="2"/>
      <c r="N125" s="2"/>
    </row>
    <row r="126" spans="11:14">
      <c r="K126" s="2"/>
      <c r="L126" s="2"/>
      <c r="M126" s="2"/>
      <c r="N126" s="2"/>
    </row>
    <row r="127" spans="11:14">
      <c r="K127" s="2"/>
      <c r="L127" s="2"/>
      <c r="M127" s="2"/>
      <c r="N127" s="2"/>
    </row>
    <row r="128" spans="11:14">
      <c r="K128" s="2"/>
      <c r="L128" s="2"/>
      <c r="M128" s="2"/>
      <c r="N128" s="2"/>
    </row>
    <row r="129" spans="11:14">
      <c r="K129" s="2"/>
      <c r="L129" s="2"/>
      <c r="M129" s="2"/>
      <c r="N129" s="2"/>
    </row>
    <row r="130" spans="11:14">
      <c r="K130" s="2"/>
      <c r="L130" s="2"/>
      <c r="M130" s="2"/>
      <c r="N130" s="2"/>
    </row>
    <row r="131" spans="11:14">
      <c r="K131" s="2"/>
      <c r="L131" s="2"/>
      <c r="M131" s="2"/>
      <c r="N131" s="2"/>
    </row>
    <row r="132" spans="11:14">
      <c r="K132" s="2"/>
      <c r="L132" s="2"/>
      <c r="M132" s="2"/>
      <c r="N132" s="2"/>
    </row>
    <row r="133" spans="11:14">
      <c r="K133" s="2"/>
      <c r="L133" s="2"/>
      <c r="M133" s="2"/>
      <c r="N133" s="2"/>
    </row>
    <row r="134" spans="11:14">
      <c r="K134" s="2"/>
      <c r="L134" s="2"/>
      <c r="M134" s="2"/>
      <c r="N134" s="2"/>
    </row>
    <row r="135" spans="11:14">
      <c r="K135" s="2"/>
      <c r="L135" s="2"/>
      <c r="M135" s="2"/>
      <c r="N135" s="2"/>
    </row>
    <row r="136" spans="11:14">
      <c r="K136" s="2"/>
      <c r="L136" s="2"/>
      <c r="M136" s="2"/>
      <c r="N136" s="2"/>
    </row>
    <row r="137" spans="11:14">
      <c r="K137" s="2"/>
      <c r="L137" s="2"/>
      <c r="M137" s="2"/>
      <c r="N137" s="2"/>
    </row>
    <row r="138" spans="11:14">
      <c r="K138" s="2"/>
      <c r="L138" s="2"/>
      <c r="M138" s="2"/>
      <c r="N138" s="2"/>
    </row>
    <row r="139" spans="11:14">
      <c r="K139" s="2"/>
      <c r="L139" s="2"/>
      <c r="M139" s="2"/>
      <c r="N139" s="2"/>
    </row>
    <row r="140" spans="11:14">
      <c r="K140" s="2"/>
      <c r="L140" s="2"/>
      <c r="M140" s="2"/>
      <c r="N140" s="2"/>
    </row>
    <row r="141" spans="11:14">
      <c r="K141" s="2"/>
      <c r="L141" s="2"/>
      <c r="M141" s="2"/>
      <c r="N141" s="2"/>
    </row>
    <row r="142" spans="11:14">
      <c r="K142" s="2"/>
      <c r="L142" s="2"/>
      <c r="M142" s="2"/>
      <c r="N142" s="2"/>
    </row>
    <row r="143" spans="11:14">
      <c r="K143" s="2"/>
      <c r="L143" s="2"/>
      <c r="M143" s="2"/>
      <c r="N143" s="2"/>
    </row>
    <row r="144" spans="11:14">
      <c r="K144" s="2"/>
      <c r="L144" s="2"/>
      <c r="M144" s="2"/>
      <c r="N144" s="2"/>
    </row>
    <row r="145" spans="11:14">
      <c r="K145" s="2"/>
      <c r="L145" s="2"/>
      <c r="M145" s="2"/>
      <c r="N145" s="2"/>
    </row>
    <row r="146" spans="11:14">
      <c r="K146" s="2"/>
      <c r="L146" s="2"/>
      <c r="M146" s="2"/>
      <c r="N146" s="2"/>
    </row>
    <row r="147" spans="11:14">
      <c r="K147" s="2"/>
      <c r="L147" s="2"/>
      <c r="M147" s="2"/>
      <c r="N147" s="2"/>
    </row>
    <row r="148" spans="11:14">
      <c r="K148" s="2"/>
      <c r="L148" s="2"/>
      <c r="M148" s="2"/>
      <c r="N148" s="2"/>
    </row>
    <row r="149" spans="11:14">
      <c r="K149" s="2"/>
      <c r="L149" s="2"/>
      <c r="M149" s="2"/>
      <c r="N149" s="2"/>
    </row>
    <row r="150" spans="11:14">
      <c r="K150" s="2"/>
      <c r="L150" s="2"/>
      <c r="M150" s="2"/>
      <c r="N150" s="2"/>
    </row>
    <row r="151" spans="11:14">
      <c r="K151" s="2"/>
      <c r="L151" s="2"/>
      <c r="M151" s="2"/>
      <c r="N151" s="2"/>
    </row>
    <row r="152" spans="11:14">
      <c r="K152" s="2"/>
      <c r="L152" s="2"/>
      <c r="M152" s="2"/>
      <c r="N152" s="2"/>
    </row>
    <row r="153" spans="11:14">
      <c r="K153" s="2"/>
      <c r="L153" s="2"/>
      <c r="M153" s="2"/>
      <c r="N153" s="2"/>
    </row>
    <row r="154" spans="11:14">
      <c r="K154" s="2"/>
      <c r="L154" s="2"/>
      <c r="M154" s="2"/>
      <c r="N154" s="2"/>
    </row>
    <row r="155" spans="11:14">
      <c r="K155" s="2"/>
      <c r="L155" s="2"/>
      <c r="M155" s="2"/>
      <c r="N155" s="2"/>
    </row>
    <row r="156" spans="11:14">
      <c r="K156" s="2"/>
      <c r="L156" s="2"/>
      <c r="M156" s="2"/>
      <c r="N156" s="2"/>
    </row>
    <row r="157" spans="11:14">
      <c r="K157" s="2"/>
      <c r="L157" s="2"/>
      <c r="M157" s="2"/>
      <c r="N157" s="2"/>
    </row>
    <row r="158" spans="11:14">
      <c r="K158" s="2"/>
      <c r="L158" s="2"/>
      <c r="M158" s="2"/>
      <c r="N158" s="2"/>
    </row>
    <row r="159" spans="11:14">
      <c r="K159" s="2"/>
      <c r="L159" s="2"/>
      <c r="M159" s="2"/>
      <c r="N159" s="2"/>
    </row>
    <row r="160" spans="11:14">
      <c r="K160" s="2"/>
      <c r="L160" s="2"/>
      <c r="M160" s="2"/>
      <c r="N160" s="2"/>
    </row>
    <row r="161" spans="11:14">
      <c r="K161" s="2"/>
      <c r="L161" s="2"/>
      <c r="M161" s="2"/>
      <c r="N161" s="2"/>
    </row>
    <row r="162" spans="11:14">
      <c r="K162" s="2"/>
      <c r="L162" s="2"/>
      <c r="M162" s="2"/>
      <c r="N162" s="2"/>
    </row>
    <row r="163" spans="11:14">
      <c r="K163" s="2"/>
      <c r="L163" s="2"/>
      <c r="M163" s="2"/>
      <c r="N163" s="2"/>
    </row>
    <row r="164" spans="11:14">
      <c r="K164" s="2"/>
      <c r="L164" s="2"/>
      <c r="M164" s="2"/>
      <c r="N164" s="2"/>
    </row>
    <row r="165" spans="11:14">
      <c r="K165" s="2"/>
      <c r="L165" s="2"/>
      <c r="M165" s="2"/>
      <c r="N165" s="2"/>
    </row>
    <row r="166" spans="11:14">
      <c r="K166" s="2"/>
      <c r="L166" s="2"/>
      <c r="M166" s="2"/>
      <c r="N166" s="2"/>
    </row>
    <row r="167" spans="11:14">
      <c r="K167" s="2"/>
      <c r="L167" s="2"/>
      <c r="M167" s="2"/>
      <c r="N167" s="2"/>
    </row>
    <row r="168" spans="11:14">
      <c r="K168" s="2"/>
      <c r="L168" s="2"/>
      <c r="M168" s="2"/>
      <c r="N168" s="2"/>
    </row>
    <row r="169" spans="11:14">
      <c r="K169" s="2"/>
      <c r="L169" s="2"/>
      <c r="M169" s="2"/>
      <c r="N169" s="2"/>
    </row>
    <row r="170" spans="11:14">
      <c r="K170" s="2"/>
      <c r="L170" s="2"/>
      <c r="M170" s="2"/>
      <c r="N170" s="2"/>
    </row>
    <row r="171" spans="11:14">
      <c r="K171" s="2"/>
      <c r="L171" s="2"/>
      <c r="M171" s="2"/>
      <c r="N171" s="2"/>
    </row>
    <row r="172" spans="11:14" ht="15" hidden="1" customHeight="1">
      <c r="K172" s="2"/>
      <c r="L172" s="2"/>
      <c r="M172" s="2"/>
      <c r="N172" s="2"/>
    </row>
    <row r="173" spans="11:14" ht="15" hidden="1" customHeight="1">
      <c r="K173" s="2"/>
      <c r="L173" s="2"/>
      <c r="M173" s="2"/>
      <c r="N173" s="2"/>
    </row>
    <row r="174" spans="11:14">
      <c r="K174" s="2"/>
      <c r="L174" s="2"/>
      <c r="M174" s="2"/>
      <c r="N174" s="2"/>
    </row>
    <row r="175" spans="11:14">
      <c r="K175" s="2"/>
      <c r="L175" s="2"/>
      <c r="M175" s="2"/>
      <c r="N175" s="2"/>
    </row>
    <row r="176" spans="11:14">
      <c r="K176" s="2"/>
      <c r="L176" s="2"/>
      <c r="M176" s="2"/>
      <c r="N176" s="2"/>
    </row>
    <row r="177" spans="11:14">
      <c r="K177" s="2"/>
      <c r="L177" s="2"/>
      <c r="M177" s="2"/>
      <c r="N177" s="2"/>
    </row>
    <row r="178" spans="11:14" ht="15" hidden="1" customHeight="1">
      <c r="K178" s="2"/>
      <c r="L178" s="2"/>
      <c r="M178" s="2"/>
      <c r="N178" s="2"/>
    </row>
    <row r="179" spans="11:14">
      <c r="K179" s="2"/>
      <c r="L179" s="2"/>
      <c r="M179" s="2"/>
      <c r="N179" s="2"/>
    </row>
    <row r="180" spans="11:14">
      <c r="K180" s="2"/>
      <c r="L180" s="2"/>
      <c r="M180" s="2"/>
      <c r="N180" s="2"/>
    </row>
    <row r="181" spans="11:14" ht="15" hidden="1" customHeight="1">
      <c r="K181" s="2"/>
      <c r="L181" s="2"/>
      <c r="M181" s="2"/>
      <c r="N181" s="2"/>
    </row>
    <row r="182" spans="11:14" ht="15" hidden="1" customHeight="1">
      <c r="K182" s="2"/>
      <c r="L182" s="2"/>
      <c r="M182" s="2"/>
      <c r="N182" s="2"/>
    </row>
    <row r="183" spans="11:14" ht="15" hidden="1" customHeight="1">
      <c r="K183" s="2"/>
      <c r="L183" s="2"/>
      <c r="M183" s="2"/>
      <c r="N183" s="2"/>
    </row>
    <row r="184" spans="11:14" ht="15" hidden="1" customHeight="1">
      <c r="K184" s="2"/>
      <c r="L184" s="2"/>
      <c r="M184" s="2"/>
      <c r="N184" s="2"/>
    </row>
    <row r="185" spans="11:14" ht="15" hidden="1" customHeight="1">
      <c r="K185" s="2"/>
      <c r="L185" s="2"/>
      <c r="M185" s="2"/>
      <c r="N185" s="2"/>
    </row>
    <row r="186" spans="11:14" ht="15" hidden="1" customHeight="1">
      <c r="K186" s="2"/>
      <c r="L186" s="2"/>
      <c r="M186" s="2"/>
      <c r="N186" s="2"/>
    </row>
    <row r="187" spans="11:14">
      <c r="K187" s="2"/>
      <c r="L187" s="2"/>
      <c r="M187" s="2"/>
      <c r="N187" s="2"/>
    </row>
    <row r="188" spans="11:14">
      <c r="K188" s="2"/>
      <c r="L188" s="2"/>
      <c r="M188" s="2"/>
      <c r="N188" s="2"/>
    </row>
    <row r="189" spans="11:14">
      <c r="K189" s="2"/>
      <c r="L189" s="2"/>
      <c r="M189" s="2"/>
      <c r="N189" s="2"/>
    </row>
    <row r="190" spans="11:14">
      <c r="K190" s="2"/>
      <c r="L190" s="2"/>
      <c r="M190" s="2"/>
      <c r="N190" s="2"/>
    </row>
    <row r="191" spans="11:14">
      <c r="K191" s="2"/>
      <c r="L191" s="2"/>
      <c r="M191" s="2"/>
      <c r="N191" s="2"/>
    </row>
    <row r="192" spans="11:14">
      <c r="K192" s="2"/>
      <c r="L192" s="2"/>
      <c r="M192" s="2"/>
      <c r="N192" s="2"/>
    </row>
    <row r="193" spans="11:14">
      <c r="K193" s="2"/>
      <c r="L193" s="2"/>
      <c r="M193" s="2"/>
      <c r="N193" s="2"/>
    </row>
    <row r="194" spans="11:14">
      <c r="K194" s="2"/>
      <c r="L194" s="2"/>
      <c r="M194" s="2"/>
      <c r="N194" s="2"/>
    </row>
    <row r="195" spans="11:14">
      <c r="K195" s="2"/>
      <c r="L195" s="2"/>
      <c r="M195" s="2"/>
      <c r="N195" s="2"/>
    </row>
    <row r="196" spans="11:14">
      <c r="K196" s="2"/>
      <c r="L196" s="2"/>
      <c r="M196" s="2"/>
      <c r="N196" s="2"/>
    </row>
    <row r="197" spans="11:14">
      <c r="K197" s="2"/>
      <c r="L197" s="2"/>
      <c r="M197" s="2"/>
      <c r="N197" s="2"/>
    </row>
    <row r="198" spans="11:14">
      <c r="K198" s="2"/>
      <c r="L198" s="2"/>
      <c r="M198" s="2"/>
      <c r="N198" s="2"/>
    </row>
    <row r="199" spans="11:14">
      <c r="K199" s="2"/>
      <c r="L199" s="2"/>
      <c r="M199" s="2"/>
      <c r="N199" s="2"/>
    </row>
    <row r="200" spans="11:14">
      <c r="K200" s="2"/>
      <c r="L200" s="2"/>
      <c r="M200" s="2"/>
      <c r="N200" s="2"/>
    </row>
    <row r="201" spans="11:14">
      <c r="K201" s="2"/>
      <c r="L201" s="2"/>
      <c r="M201" s="2"/>
      <c r="N201" s="2"/>
    </row>
    <row r="202" spans="11:14">
      <c r="K202" s="2"/>
      <c r="L202" s="2"/>
      <c r="M202" s="2"/>
      <c r="N202" s="2"/>
    </row>
    <row r="203" spans="11:14">
      <c r="K203" s="2"/>
      <c r="L203" s="2"/>
      <c r="M203" s="2"/>
      <c r="N203" s="2"/>
    </row>
    <row r="204" spans="11:14">
      <c r="K204" s="2"/>
      <c r="L204" s="2"/>
      <c r="M204" s="2"/>
      <c r="N204" s="2"/>
    </row>
    <row r="205" spans="11:14">
      <c r="K205" s="2"/>
      <c r="L205" s="2"/>
      <c r="M205" s="2"/>
      <c r="N205" s="2"/>
    </row>
    <row r="206" spans="11:14">
      <c r="K206" s="2"/>
      <c r="L206" s="2"/>
      <c r="M206" s="2"/>
      <c r="N206" s="2"/>
    </row>
    <row r="207" spans="11:14">
      <c r="K207" s="2"/>
      <c r="L207" s="2"/>
      <c r="M207" s="2"/>
      <c r="N207" s="2"/>
    </row>
    <row r="208" spans="11:14">
      <c r="K208" s="2"/>
      <c r="L208" s="2"/>
      <c r="M208" s="2"/>
      <c r="N208" s="2"/>
    </row>
    <row r="209" spans="2:14">
      <c r="K209" s="2"/>
      <c r="L209" s="2"/>
      <c r="M209" s="2"/>
      <c r="N209" s="2"/>
    </row>
    <row r="210" spans="2:14">
      <c r="K210" s="2"/>
      <c r="L210" s="2"/>
      <c r="M210" s="2"/>
      <c r="N210" s="2"/>
    </row>
    <row r="211" spans="2:14">
      <c r="K211" s="2"/>
      <c r="L211" s="2"/>
      <c r="M211" s="2"/>
      <c r="N211" s="2"/>
    </row>
    <row r="212" spans="2:14">
      <c r="K212" s="2"/>
      <c r="L212" s="2"/>
      <c r="M212" s="2"/>
      <c r="N212" s="2"/>
    </row>
    <row r="213" spans="2:14">
      <c r="K213" s="2"/>
      <c r="L213" s="2"/>
      <c r="M213" s="2"/>
      <c r="N213" s="2"/>
    </row>
    <row r="214" spans="2:14">
      <c r="K214" s="2"/>
      <c r="L214" s="2"/>
      <c r="M214" s="2"/>
      <c r="N214" s="2"/>
    </row>
    <row r="215" spans="2:14">
      <c r="K215" s="2"/>
      <c r="L215" s="2"/>
      <c r="M215" s="2"/>
      <c r="N215" s="2"/>
    </row>
    <row r="216" spans="2:14">
      <c r="K216" s="2"/>
      <c r="L216" s="2"/>
      <c r="M216" s="2"/>
      <c r="N216" s="2"/>
    </row>
    <row r="217" spans="2:14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</row>
    <row r="218" spans="2:14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</row>
    <row r="219" spans="2:14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</row>
    <row r="220" spans="2:14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</row>
    <row r="221" spans="2:14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</row>
    <row r="222" spans="2:14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</row>
    <row r="223" spans="2:14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</row>
    <row r="224" spans="2:14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</row>
    <row r="225" spans="2:14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</row>
    <row r="226" spans="2:14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</row>
    <row r="227" spans="2:14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</row>
    <row r="228" spans="2:14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</row>
    <row r="229" spans="2:14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</row>
    <row r="230" spans="2:14">
      <c r="B230" s="25"/>
      <c r="C230" s="25"/>
      <c r="D230" s="25"/>
      <c r="E230" s="25"/>
      <c r="F230" s="13"/>
      <c r="G230" s="13"/>
      <c r="H230" s="13"/>
      <c r="I230" s="13"/>
      <c r="J230" s="13"/>
    </row>
    <row r="231" spans="2:14">
      <c r="B231" s="25"/>
      <c r="C231" s="25"/>
      <c r="D231" s="25"/>
      <c r="E231" s="25"/>
      <c r="F231" s="13"/>
      <c r="G231" s="13"/>
      <c r="H231" s="13"/>
      <c r="I231" s="13"/>
      <c r="J231" s="13"/>
    </row>
    <row r="232" spans="2:14">
      <c r="B232" s="22"/>
      <c r="C232" s="22"/>
      <c r="D232" s="22"/>
      <c r="E232" s="22"/>
      <c r="F232" s="13"/>
      <c r="G232" s="13"/>
      <c r="H232" s="13"/>
      <c r="I232" s="13"/>
      <c r="J232" s="13"/>
    </row>
    <row r="233" spans="2:14">
      <c r="F233" s="13"/>
      <c r="G233" s="13"/>
      <c r="H233" s="13"/>
      <c r="I233" s="13"/>
      <c r="J233" s="13"/>
    </row>
    <row r="234" spans="2:14">
      <c r="F234" s="13"/>
      <c r="G234" s="13"/>
      <c r="H234" s="13"/>
      <c r="I234" s="13"/>
      <c r="J234" s="13"/>
    </row>
    <row r="235" spans="2:14">
      <c r="F235" s="13"/>
      <c r="G235" s="13"/>
      <c r="H235" s="13"/>
      <c r="I235" s="13"/>
      <c r="J235" s="13"/>
    </row>
    <row r="236" spans="2:14">
      <c r="F236" s="13"/>
      <c r="G236" s="13"/>
      <c r="H236" s="13"/>
      <c r="I236" s="13"/>
      <c r="J236" s="13"/>
    </row>
    <row r="237" spans="2:14">
      <c r="F237" s="13"/>
      <c r="G237" s="13"/>
      <c r="H237" s="13"/>
      <c r="I237" s="13"/>
      <c r="J237" s="13"/>
    </row>
    <row r="238" spans="2:14">
      <c r="F238" s="13"/>
      <c r="G238" s="13"/>
      <c r="H238" s="13"/>
      <c r="I238" s="13"/>
      <c r="J238" s="13"/>
    </row>
    <row r="239" spans="2:14">
      <c r="F239" s="13"/>
      <c r="G239" s="13"/>
      <c r="H239" s="13"/>
      <c r="I239" s="13"/>
      <c r="J239" s="13"/>
    </row>
    <row r="240" spans="2:14">
      <c r="F240" s="13"/>
      <c r="G240" s="13"/>
      <c r="H240" s="13"/>
      <c r="I240" s="13"/>
      <c r="J240" s="13"/>
    </row>
    <row r="241" spans="2:10">
      <c r="B241" s="22"/>
      <c r="C241" s="22"/>
      <c r="D241" s="22"/>
      <c r="E241" s="22"/>
      <c r="F241" s="13"/>
      <c r="G241" s="13"/>
      <c r="H241" s="13"/>
      <c r="I241" s="13"/>
      <c r="J241" s="13"/>
    </row>
    <row r="242" spans="2:10">
      <c r="B242" s="22"/>
      <c r="C242" s="22"/>
      <c r="D242" s="22"/>
      <c r="E242" s="22"/>
      <c r="F242" s="13"/>
      <c r="G242" s="13"/>
      <c r="H242" s="13"/>
      <c r="I242" s="13"/>
      <c r="J242" s="13"/>
    </row>
    <row r="243" spans="2:10">
      <c r="B243" s="22"/>
      <c r="C243" s="22"/>
      <c r="D243" s="22"/>
      <c r="E243" s="22"/>
      <c r="F243" s="13"/>
      <c r="G243" s="13"/>
      <c r="H243" s="13"/>
      <c r="I243" s="13"/>
      <c r="J243" s="13"/>
    </row>
    <row r="244" spans="2:10">
      <c r="B244" s="22"/>
      <c r="C244" s="22"/>
      <c r="D244" s="22"/>
      <c r="E244" s="22"/>
      <c r="F244" s="13"/>
      <c r="G244" s="13"/>
      <c r="H244" s="13"/>
      <c r="I244" s="13"/>
      <c r="J244" s="13"/>
    </row>
    <row r="245" spans="2:10">
      <c r="B245" s="22"/>
      <c r="C245" s="22"/>
      <c r="D245" s="22"/>
      <c r="E245" s="22"/>
      <c r="F245" s="13"/>
      <c r="G245" s="13"/>
      <c r="H245" s="13"/>
      <c r="I245" s="13"/>
      <c r="J245" s="13"/>
    </row>
    <row r="246" spans="2:10">
      <c r="B246" s="22"/>
      <c r="C246" s="22"/>
      <c r="D246" s="22"/>
      <c r="E246" s="22"/>
      <c r="F246" s="13"/>
      <c r="G246" s="13"/>
      <c r="H246" s="13"/>
      <c r="I246" s="13"/>
      <c r="J246" s="13"/>
    </row>
    <row r="250" spans="2:10">
      <c r="F250" s="13"/>
      <c r="G250" s="13"/>
      <c r="H250" s="13"/>
      <c r="I250" s="13"/>
      <c r="J250" s="13"/>
    </row>
    <row r="251" spans="2:10">
      <c r="F251" s="13"/>
      <c r="G251" s="13"/>
      <c r="H251" s="13"/>
      <c r="I251" s="13"/>
      <c r="J251" s="13"/>
    </row>
    <row r="252" spans="2:10">
      <c r="B252" s="19"/>
      <c r="C252" s="19"/>
      <c r="D252" s="19"/>
      <c r="E252" s="19"/>
      <c r="F252" s="13"/>
      <c r="G252" s="13"/>
      <c r="H252" s="13"/>
      <c r="I252" s="13"/>
      <c r="J252" s="13"/>
    </row>
    <row r="254" spans="2:10">
      <c r="F254" s="13"/>
      <c r="G254" s="13"/>
      <c r="H254" s="13"/>
      <c r="I254" s="13"/>
      <c r="J254" s="13"/>
    </row>
    <row r="255" spans="2:10">
      <c r="F255" s="13"/>
      <c r="G255" s="13"/>
      <c r="H255" s="13"/>
      <c r="I255" s="13"/>
      <c r="J255" s="13"/>
    </row>
    <row r="256" spans="2:10">
      <c r="B256" s="22"/>
      <c r="C256" s="22"/>
      <c r="D256" s="22"/>
      <c r="E256" s="22"/>
      <c r="F256" s="13"/>
      <c r="G256" s="13"/>
      <c r="H256" s="13"/>
      <c r="I256" s="13"/>
      <c r="J256" s="13"/>
    </row>
    <row r="257" spans="2:10">
      <c r="B257" s="25"/>
      <c r="C257" s="25"/>
      <c r="D257" s="25"/>
      <c r="E257" s="25"/>
      <c r="F257" s="13"/>
      <c r="G257" s="13"/>
      <c r="H257" s="13"/>
      <c r="I257" s="13"/>
      <c r="J257" s="13"/>
    </row>
    <row r="258" spans="2:10">
      <c r="B258" s="25"/>
      <c r="C258" s="25"/>
      <c r="D258" s="25"/>
      <c r="E258" s="25"/>
      <c r="F258" s="13"/>
      <c r="G258" s="13"/>
      <c r="H258" s="13"/>
      <c r="I258" s="13"/>
      <c r="J258" s="13"/>
    </row>
    <row r="259" spans="2:10">
      <c r="B259" s="22"/>
      <c r="C259" s="22"/>
      <c r="D259" s="22"/>
      <c r="E259" s="22"/>
      <c r="F259" s="13"/>
      <c r="G259" s="13"/>
      <c r="H259" s="13"/>
      <c r="I259" s="13"/>
      <c r="J259" s="13"/>
    </row>
    <row r="260" spans="2:10">
      <c r="F260" s="13"/>
      <c r="G260" s="13"/>
      <c r="H260" s="13"/>
      <c r="I260" s="13"/>
      <c r="J260" s="13"/>
    </row>
    <row r="261" spans="2:10">
      <c r="F261" s="13"/>
      <c r="G261" s="13"/>
      <c r="H261" s="13"/>
      <c r="I261" s="13"/>
      <c r="J261" s="13"/>
    </row>
    <row r="262" spans="2:10">
      <c r="F262" s="13"/>
      <c r="G262" s="13"/>
      <c r="H262" s="13"/>
      <c r="I262" s="13"/>
      <c r="J262" s="13"/>
    </row>
    <row r="263" spans="2:10">
      <c r="B263" s="25"/>
      <c r="C263" s="25"/>
      <c r="D263" s="25"/>
      <c r="E263" s="25"/>
      <c r="F263" s="13"/>
      <c r="G263" s="13"/>
      <c r="H263" s="13"/>
      <c r="I263" s="13"/>
      <c r="J263" s="13"/>
    </row>
    <row r="264" spans="2:10">
      <c r="B264" s="25"/>
      <c r="C264" s="25"/>
      <c r="D264" s="25"/>
      <c r="E264" s="25"/>
      <c r="F264" s="13"/>
      <c r="G264" s="13"/>
      <c r="H264" s="13"/>
      <c r="I264" s="13"/>
      <c r="J264" s="13"/>
    </row>
    <row r="265" spans="2:10">
      <c r="B265" s="26"/>
      <c r="C265" s="26"/>
      <c r="D265" s="26"/>
      <c r="E265" s="26"/>
      <c r="F265" s="13"/>
      <c r="G265" s="13"/>
      <c r="H265" s="13"/>
      <c r="I265" s="13"/>
      <c r="J265" s="13"/>
    </row>
    <row r="266" spans="2:10">
      <c r="B266" s="26"/>
      <c r="C266" s="26"/>
      <c r="D266" s="26"/>
      <c r="E266" s="26"/>
      <c r="F266" s="13"/>
      <c r="G266" s="13"/>
      <c r="H266" s="13"/>
      <c r="I266" s="13"/>
      <c r="J266" s="13"/>
    </row>
    <row r="267" spans="2:10">
      <c r="B267" s="25"/>
      <c r="C267" s="25"/>
      <c r="D267" s="25"/>
      <c r="E267" s="25"/>
      <c r="F267" s="13"/>
      <c r="G267" s="13"/>
      <c r="H267" s="13"/>
      <c r="I267" s="13"/>
      <c r="J267" s="13"/>
    </row>
    <row r="268" spans="2:10">
      <c r="B268" s="25"/>
      <c r="C268" s="25"/>
      <c r="D268" s="25"/>
      <c r="E268" s="25"/>
      <c r="F268" s="13"/>
      <c r="G268" s="13"/>
      <c r="H268" s="13"/>
      <c r="I268" s="13"/>
      <c r="J268" s="13"/>
    </row>
    <row r="269" spans="2:10">
      <c r="B269" s="22"/>
      <c r="C269" s="22"/>
      <c r="D269" s="22"/>
      <c r="E269" s="22"/>
      <c r="F269" s="13"/>
      <c r="G269" s="13"/>
      <c r="H269" s="13"/>
      <c r="I269" s="13"/>
      <c r="J269" s="13"/>
    </row>
    <row r="270" spans="2:10">
      <c r="F270" s="13"/>
      <c r="G270" s="13"/>
      <c r="H270" s="13"/>
      <c r="I270" s="13"/>
      <c r="J270" s="13"/>
    </row>
    <row r="271" spans="2:10">
      <c r="F271" s="13"/>
      <c r="G271" s="13"/>
      <c r="H271" s="13"/>
      <c r="I271" s="13"/>
      <c r="J271" s="13"/>
    </row>
    <row r="272" spans="2:10">
      <c r="F272" s="13"/>
      <c r="G272" s="13"/>
      <c r="H272" s="13"/>
      <c r="I272" s="13"/>
      <c r="J272" s="13"/>
    </row>
    <row r="273" spans="2:10">
      <c r="F273" s="13"/>
      <c r="G273" s="13"/>
      <c r="H273" s="13"/>
      <c r="I273" s="13"/>
      <c r="J273" s="13"/>
    </row>
    <row r="274" spans="2:10">
      <c r="F274" s="13"/>
      <c r="G274" s="13"/>
      <c r="H274" s="13"/>
      <c r="I274" s="13"/>
      <c r="J274" s="13"/>
    </row>
    <row r="275" spans="2:10">
      <c r="B275" s="22"/>
      <c r="C275" s="22"/>
      <c r="D275" s="22"/>
      <c r="E275" s="22"/>
      <c r="F275" s="13"/>
      <c r="G275" s="13"/>
      <c r="H275" s="13"/>
      <c r="I275" s="13"/>
      <c r="J275" s="13"/>
    </row>
    <row r="276" spans="2:10">
      <c r="B276" s="25"/>
      <c r="C276" s="25"/>
      <c r="D276" s="25"/>
      <c r="E276" s="25"/>
      <c r="F276" s="13"/>
      <c r="G276" s="13"/>
      <c r="H276" s="13"/>
      <c r="I276" s="13"/>
      <c r="J276" s="13"/>
    </row>
    <row r="277" spans="2:10">
      <c r="B277" s="25"/>
      <c r="C277" s="25"/>
      <c r="D277" s="25"/>
      <c r="E277" s="25"/>
      <c r="F277" s="13"/>
      <c r="G277" s="13"/>
      <c r="H277" s="13"/>
      <c r="I277" s="13"/>
      <c r="J277" s="13"/>
    </row>
    <row r="278" spans="2:10">
      <c r="B278" s="22"/>
      <c r="C278" s="22"/>
      <c r="D278" s="22"/>
      <c r="E278" s="22"/>
      <c r="F278" s="13"/>
      <c r="G278" s="13"/>
      <c r="H278" s="13"/>
      <c r="I278" s="13"/>
      <c r="J278" s="13"/>
    </row>
    <row r="279" spans="2:10">
      <c r="F279" s="13"/>
      <c r="G279" s="13"/>
      <c r="H279" s="13"/>
      <c r="I279" s="13"/>
      <c r="J279" s="13"/>
    </row>
    <row r="280" spans="2:10">
      <c r="F280" s="13"/>
      <c r="G280" s="13"/>
      <c r="H280" s="13"/>
      <c r="I280" s="13"/>
      <c r="J280" s="13"/>
    </row>
    <row r="281" spans="2:10">
      <c r="F281" s="13"/>
      <c r="G281" s="13"/>
      <c r="H281" s="13"/>
      <c r="I281" s="13"/>
      <c r="J281" s="13"/>
    </row>
    <row r="282" spans="2:10">
      <c r="F282" s="13"/>
      <c r="G282" s="13"/>
      <c r="H282" s="13"/>
      <c r="I282" s="13"/>
      <c r="J282" s="13"/>
    </row>
    <row r="283" spans="2:10">
      <c r="F283" s="13"/>
      <c r="G283" s="13"/>
      <c r="H283" s="13"/>
      <c r="I283" s="13"/>
      <c r="J283" s="13"/>
    </row>
    <row r="284" spans="2:10">
      <c r="F284" s="13"/>
      <c r="G284" s="13"/>
      <c r="H284" s="13"/>
      <c r="I284" s="13"/>
      <c r="J284" s="13"/>
    </row>
    <row r="285" spans="2:10">
      <c r="F285" s="13"/>
      <c r="G285" s="13"/>
      <c r="H285" s="13"/>
      <c r="I285" s="13"/>
      <c r="J285" s="13"/>
    </row>
    <row r="286" spans="2:10">
      <c r="F286" s="13"/>
      <c r="G286" s="13"/>
      <c r="H286" s="13"/>
      <c r="I286" s="13"/>
      <c r="J286" s="13"/>
    </row>
    <row r="287" spans="2:10">
      <c r="B287" s="22"/>
      <c r="C287" s="22"/>
      <c r="D287" s="22"/>
      <c r="E287" s="22"/>
      <c r="F287" s="13"/>
      <c r="G287" s="13"/>
      <c r="H287" s="13"/>
      <c r="I287" s="13"/>
      <c r="J287" s="13"/>
    </row>
    <row r="288" spans="2:10">
      <c r="B288" s="22"/>
      <c r="C288" s="22"/>
      <c r="D288" s="22"/>
      <c r="E288" s="22"/>
      <c r="F288" s="13"/>
      <c r="G288" s="13"/>
      <c r="H288" s="13"/>
      <c r="I288" s="13"/>
      <c r="J288" s="13"/>
    </row>
    <row r="289" spans="2:10">
      <c r="B289" s="22"/>
      <c r="C289" s="22"/>
      <c r="D289" s="22"/>
      <c r="E289" s="22"/>
      <c r="F289" s="13"/>
      <c r="G289" s="13"/>
      <c r="H289" s="13"/>
      <c r="I289" s="13"/>
      <c r="J289" s="13"/>
    </row>
    <row r="290" spans="2:10">
      <c r="B290" s="22"/>
      <c r="C290" s="22"/>
      <c r="D290" s="22"/>
      <c r="E290" s="22"/>
      <c r="F290" s="13"/>
      <c r="G290" s="13"/>
      <c r="H290" s="13"/>
      <c r="I290" s="13"/>
      <c r="J290" s="13"/>
    </row>
    <row r="291" spans="2:10">
      <c r="B291" s="22"/>
      <c r="C291" s="22"/>
      <c r="D291" s="22"/>
      <c r="E291" s="22"/>
      <c r="F291" s="13"/>
      <c r="G291" s="13"/>
      <c r="H291" s="13"/>
      <c r="I291" s="13"/>
      <c r="J291" s="13"/>
    </row>
    <row r="292" spans="2:10">
      <c r="B292" s="22"/>
      <c r="C292" s="22"/>
      <c r="D292" s="22"/>
      <c r="E292" s="22"/>
      <c r="F292" s="13"/>
      <c r="G292" s="13"/>
      <c r="H292" s="13"/>
      <c r="I292" s="13"/>
      <c r="J292" s="13"/>
    </row>
    <row r="298" spans="2:10">
      <c r="B298" s="19"/>
      <c r="C298" s="19"/>
      <c r="D298" s="19"/>
      <c r="E298" s="19"/>
    </row>
    <row r="301" spans="2:10">
      <c r="F301" s="21"/>
      <c r="G301" s="21"/>
      <c r="H301" s="21"/>
      <c r="I301" s="21"/>
      <c r="J301" s="21"/>
    </row>
    <row r="302" spans="2:10">
      <c r="F302" s="13"/>
      <c r="G302" s="13"/>
      <c r="H302" s="13"/>
      <c r="I302" s="13"/>
      <c r="J302" s="13"/>
    </row>
    <row r="303" spans="2:10">
      <c r="F303" s="21"/>
      <c r="G303" s="21"/>
      <c r="H303" s="21"/>
      <c r="I303" s="21"/>
      <c r="J303" s="21"/>
    </row>
    <row r="304" spans="2:10">
      <c r="F304" s="13"/>
      <c r="G304" s="13"/>
      <c r="H304" s="13"/>
      <c r="I304" s="13"/>
      <c r="J304" s="13"/>
    </row>
    <row r="307" spans="2:10">
      <c r="B307" s="22"/>
      <c r="C307" s="22"/>
      <c r="D307" s="22"/>
      <c r="E307" s="22"/>
      <c r="F307" s="21"/>
      <c r="G307" s="21"/>
      <c r="H307" s="21"/>
      <c r="I307" s="21"/>
      <c r="J307" s="21"/>
    </row>
    <row r="308" spans="2:10">
      <c r="B308" s="22"/>
      <c r="C308" s="22"/>
      <c r="D308" s="22"/>
      <c r="E308" s="22"/>
      <c r="F308" s="21"/>
      <c r="G308" s="21"/>
      <c r="H308" s="21"/>
      <c r="I308" s="21"/>
      <c r="J308" s="21"/>
    </row>
    <row r="309" spans="2:10">
      <c r="B309" s="22"/>
      <c r="C309" s="22"/>
      <c r="D309" s="22"/>
      <c r="E309" s="22"/>
      <c r="F309" s="21"/>
      <c r="G309" s="21"/>
      <c r="H309" s="21"/>
      <c r="I309" s="21"/>
      <c r="J309" s="21"/>
    </row>
    <row r="310" spans="2:10">
      <c r="B310" s="22"/>
      <c r="C310" s="22"/>
      <c r="D310" s="22"/>
      <c r="E310" s="22"/>
      <c r="F310" s="21"/>
      <c r="G310" s="21"/>
      <c r="H310" s="21"/>
      <c r="I310" s="21"/>
      <c r="J310" s="21"/>
    </row>
    <row r="311" spans="2:10">
      <c r="B311" s="22"/>
      <c r="C311" s="22"/>
      <c r="D311" s="22"/>
      <c r="E311" s="22"/>
      <c r="F311" s="21"/>
      <c r="G311" s="21"/>
      <c r="H311" s="21"/>
      <c r="I311" s="21"/>
      <c r="J311" s="21"/>
    </row>
    <row r="312" spans="2:10">
      <c r="B312" s="22"/>
      <c r="C312" s="22"/>
      <c r="D312" s="22"/>
      <c r="E312" s="22"/>
      <c r="F312" s="21"/>
      <c r="G312" s="21"/>
      <c r="H312" s="21"/>
      <c r="I312" s="21"/>
      <c r="J312" s="21"/>
    </row>
    <row r="313" spans="2:10">
      <c r="B313" s="22"/>
      <c r="C313" s="22"/>
      <c r="D313" s="22"/>
      <c r="E313" s="22"/>
      <c r="F313" s="21"/>
      <c r="G313" s="21"/>
      <c r="H313" s="21"/>
      <c r="I313" s="21"/>
      <c r="J313" s="21"/>
    </row>
    <row r="314" spans="2:10">
      <c r="F314" s="21"/>
      <c r="G314" s="21"/>
      <c r="H314" s="21"/>
      <c r="I314" s="21"/>
      <c r="J314" s="21"/>
    </row>
    <row r="315" spans="2:10">
      <c r="F315" s="21"/>
      <c r="G315" s="21"/>
      <c r="H315" s="21"/>
      <c r="I315" s="21"/>
      <c r="J315" s="21"/>
    </row>
    <row r="316" spans="2:10">
      <c r="B316" s="22"/>
      <c r="C316" s="22"/>
      <c r="D316" s="22"/>
      <c r="E316" s="22"/>
      <c r="F316" s="13"/>
      <c r="G316" s="13"/>
      <c r="H316" s="13"/>
      <c r="I316" s="13"/>
      <c r="J316" s="13"/>
    </row>
    <row r="317" spans="2:10">
      <c r="B317" s="22"/>
      <c r="C317" s="22"/>
      <c r="D317" s="22"/>
      <c r="E317" s="22"/>
      <c r="F317" s="13"/>
      <c r="G317" s="13"/>
      <c r="H317" s="13"/>
      <c r="I317" s="13"/>
      <c r="J317" s="13"/>
    </row>
    <row r="318" spans="2:10">
      <c r="B318" s="22"/>
      <c r="C318" s="22"/>
      <c r="D318" s="22"/>
      <c r="E318" s="22"/>
      <c r="F318" s="13"/>
      <c r="G318" s="13"/>
      <c r="H318" s="13"/>
      <c r="I318" s="13"/>
      <c r="J318" s="13"/>
    </row>
    <row r="319" spans="2:10">
      <c r="B319" s="22"/>
      <c r="C319" s="22"/>
      <c r="D319" s="22"/>
      <c r="E319" s="22"/>
      <c r="F319" s="13"/>
      <c r="G319" s="13"/>
      <c r="H319" s="13"/>
      <c r="I319" s="13"/>
      <c r="J319" s="13"/>
    </row>
    <row r="320" spans="2:10">
      <c r="B320" s="22"/>
      <c r="C320" s="22"/>
      <c r="D320" s="22"/>
      <c r="E320" s="22"/>
      <c r="F320" s="13"/>
      <c r="G320" s="13"/>
      <c r="H320" s="13"/>
      <c r="I320" s="13"/>
      <c r="J320" s="13"/>
    </row>
    <row r="321" spans="2:10">
      <c r="B321" s="22"/>
      <c r="C321" s="22"/>
      <c r="D321" s="22"/>
      <c r="E321" s="22"/>
      <c r="F321" s="13"/>
      <c r="G321" s="13"/>
      <c r="H321" s="13"/>
      <c r="I321" s="13"/>
      <c r="J321" s="13"/>
    </row>
    <row r="322" spans="2:10">
      <c r="B322" s="22"/>
      <c r="C322" s="22"/>
      <c r="D322" s="22"/>
      <c r="E322" s="22"/>
      <c r="F322" s="13"/>
      <c r="G322" s="13"/>
      <c r="H322" s="13"/>
      <c r="I322" s="13"/>
      <c r="J322" s="13"/>
    </row>
    <row r="323" spans="2:10">
      <c r="B323" s="22"/>
      <c r="C323" s="22"/>
      <c r="D323" s="22"/>
      <c r="E323" s="22"/>
      <c r="F323" s="13"/>
      <c r="G323" s="13"/>
      <c r="H323" s="13"/>
      <c r="I323" s="13"/>
      <c r="J323" s="13"/>
    </row>
    <row r="324" spans="2:10">
      <c r="F324" s="21"/>
      <c r="G324" s="21"/>
      <c r="H324" s="21"/>
      <c r="I324" s="21"/>
      <c r="J324" s="21"/>
    </row>
    <row r="325" spans="2:10">
      <c r="F325" s="20"/>
      <c r="G325" s="20"/>
      <c r="H325" s="20"/>
      <c r="I325" s="20"/>
      <c r="J325" s="20"/>
    </row>
    <row r="326" spans="2:10">
      <c r="F326" s="20"/>
      <c r="G326" s="20"/>
      <c r="H326" s="20"/>
      <c r="I326" s="20"/>
      <c r="J326" s="20"/>
    </row>
    <row r="330" spans="2:10">
      <c r="B330" s="19"/>
      <c r="C330" s="19"/>
      <c r="D330" s="19"/>
      <c r="E330" s="19"/>
    </row>
    <row r="334" spans="2:10">
      <c r="B334" s="22"/>
      <c r="C334" s="22"/>
      <c r="D334" s="22"/>
      <c r="E334" s="22"/>
      <c r="F334" s="24"/>
      <c r="G334" s="24"/>
      <c r="H334" s="24"/>
      <c r="I334" s="24"/>
      <c r="J334" s="24"/>
    </row>
    <row r="335" spans="2:10">
      <c r="B335" s="22"/>
      <c r="C335" s="22"/>
      <c r="D335" s="22"/>
      <c r="E335" s="22"/>
      <c r="F335" s="24"/>
      <c r="G335" s="24"/>
      <c r="H335" s="24"/>
      <c r="I335" s="24"/>
      <c r="J335" s="24"/>
    </row>
    <row r="336" spans="2:10">
      <c r="B336" s="22"/>
      <c r="C336" s="22"/>
      <c r="D336" s="22"/>
      <c r="E336" s="22"/>
      <c r="F336" s="20"/>
      <c r="G336" s="20"/>
      <c r="H336" s="20"/>
      <c r="I336" s="20"/>
      <c r="J336" s="20"/>
    </row>
    <row r="339" spans="2:10">
      <c r="B339" s="22"/>
      <c r="C339" s="22"/>
      <c r="D339" s="22"/>
      <c r="E339" s="22"/>
      <c r="F339" s="21"/>
      <c r="G339" s="21"/>
      <c r="H339" s="21"/>
      <c r="I339" s="21"/>
      <c r="J339" s="21"/>
    </row>
    <row r="340" spans="2:10">
      <c r="B340" s="22"/>
      <c r="C340" s="22"/>
      <c r="D340" s="22"/>
      <c r="E340" s="22"/>
      <c r="F340" s="24"/>
      <c r="G340" s="24"/>
      <c r="H340" s="24"/>
      <c r="I340" s="24"/>
      <c r="J340" s="24"/>
    </row>
    <row r="341" spans="2:10">
      <c r="B341" s="22"/>
      <c r="C341" s="22"/>
      <c r="D341" s="22"/>
      <c r="E341" s="22"/>
      <c r="F341" s="20"/>
      <c r="G341" s="20"/>
      <c r="H341" s="20"/>
      <c r="I341" s="20"/>
      <c r="J341" s="20"/>
    </row>
    <row r="344" spans="2:10">
      <c r="B344" s="22"/>
      <c r="C344" s="22"/>
      <c r="D344" s="22"/>
      <c r="E344" s="22"/>
      <c r="F344" s="21"/>
      <c r="G344" s="21"/>
      <c r="H344" s="21"/>
      <c r="I344" s="21"/>
      <c r="J344" s="21"/>
    </row>
    <row r="345" spans="2:10">
      <c r="B345" s="22"/>
      <c r="C345" s="22"/>
      <c r="D345" s="22"/>
      <c r="E345" s="22"/>
      <c r="F345" s="21"/>
      <c r="G345" s="21"/>
      <c r="H345" s="21"/>
      <c r="I345" s="21"/>
      <c r="J345" s="21"/>
    </row>
    <row r="346" spans="2:10">
      <c r="B346" s="22"/>
      <c r="C346" s="22"/>
      <c r="D346" s="22"/>
      <c r="E346" s="22"/>
      <c r="F346" s="20"/>
      <c r="G346" s="20"/>
      <c r="H346" s="20"/>
      <c r="I346" s="20"/>
      <c r="J346" s="20"/>
    </row>
    <row r="348" spans="2:10" hidden="1">
      <c r="F348" s="21"/>
      <c r="G348" s="21"/>
      <c r="H348" s="21"/>
      <c r="I348" s="21"/>
      <c r="J348" s="21"/>
    </row>
    <row r="349" spans="2:10" hidden="1">
      <c r="F349" s="21"/>
      <c r="G349" s="21"/>
      <c r="H349" s="21"/>
      <c r="I349" s="21"/>
      <c r="J349" s="21"/>
    </row>
    <row r="350" spans="2:10" hidden="1">
      <c r="F350" s="20"/>
      <c r="G350" s="20"/>
      <c r="H350" s="20"/>
      <c r="I350" s="20"/>
      <c r="J350" s="20"/>
    </row>
    <row r="351" spans="2:10" hidden="1">
      <c r="F351" s="20"/>
      <c r="G351" s="20"/>
      <c r="H351" s="20"/>
      <c r="I351" s="20"/>
      <c r="J351" s="20"/>
    </row>
    <row r="352" spans="2:10" hidden="1">
      <c r="F352" s="20"/>
      <c r="G352" s="20"/>
      <c r="H352" s="20"/>
      <c r="I352" s="20"/>
      <c r="J352" s="20"/>
    </row>
    <row r="353" spans="2:10" hidden="1">
      <c r="B353" s="22"/>
      <c r="C353" s="22"/>
      <c r="D353" s="22"/>
      <c r="E353" s="22"/>
      <c r="F353" s="24"/>
      <c r="G353" s="24"/>
      <c r="H353" s="24"/>
      <c r="I353" s="24"/>
      <c r="J353" s="24"/>
    </row>
    <row r="354" spans="2:10" hidden="1">
      <c r="B354" s="22"/>
      <c r="C354" s="22"/>
      <c r="D354" s="22"/>
      <c r="E354" s="22"/>
      <c r="F354" s="24"/>
      <c r="G354" s="24"/>
      <c r="H354" s="24"/>
      <c r="I354" s="24"/>
      <c r="J354" s="24"/>
    </row>
    <row r="355" spans="2:10" hidden="1">
      <c r="B355" s="22"/>
      <c r="C355" s="22"/>
      <c r="D355" s="22"/>
      <c r="E355" s="22"/>
      <c r="F355" s="24"/>
      <c r="G355" s="24"/>
      <c r="H355" s="24"/>
      <c r="I355" s="24"/>
      <c r="J355" s="24"/>
    </row>
    <row r="356" spans="2:10" hidden="1">
      <c r="B356" s="22"/>
      <c r="C356" s="22"/>
      <c r="D356" s="22"/>
      <c r="E356" s="22"/>
      <c r="F356" s="24"/>
      <c r="G356" s="24"/>
      <c r="H356" s="24"/>
      <c r="I356" s="24"/>
      <c r="J356" s="24"/>
    </row>
    <row r="357" spans="2:10" hidden="1">
      <c r="B357" s="22"/>
      <c r="C357" s="22"/>
      <c r="D357" s="22"/>
      <c r="E357" s="22"/>
      <c r="F357" s="24"/>
      <c r="G357" s="24"/>
      <c r="H357" s="24"/>
      <c r="I357" s="24"/>
      <c r="J357" s="24"/>
    </row>
    <row r="358" spans="2:10" hidden="1">
      <c r="B358" s="22"/>
      <c r="C358" s="22"/>
      <c r="D358" s="22"/>
      <c r="E358" s="22"/>
      <c r="F358" s="24"/>
      <c r="G358" s="24"/>
      <c r="H358" s="24"/>
      <c r="I358" s="24"/>
      <c r="J358" s="24"/>
    </row>
    <row r="359" spans="2:10" hidden="1">
      <c r="B359" s="22"/>
      <c r="C359" s="22"/>
      <c r="D359" s="22"/>
      <c r="E359" s="22"/>
      <c r="F359" s="24"/>
      <c r="G359" s="24"/>
      <c r="H359" s="24"/>
      <c r="I359" s="24"/>
      <c r="J359" s="24"/>
    </row>
    <row r="360" spans="2:10" hidden="1">
      <c r="F360" s="20"/>
      <c r="G360" s="20"/>
      <c r="H360" s="20"/>
      <c r="I360" s="20"/>
      <c r="J360" s="20"/>
    </row>
    <row r="361" spans="2:10" hidden="1"/>
    <row r="362" spans="2:10" hidden="1">
      <c r="B362" s="22"/>
      <c r="C362" s="22"/>
      <c r="D362" s="22"/>
      <c r="E362" s="22"/>
      <c r="F362" s="13"/>
      <c r="G362" s="13"/>
      <c r="H362" s="13"/>
      <c r="I362" s="13"/>
      <c r="J362" s="13"/>
    </row>
    <row r="363" spans="2:10" hidden="1">
      <c r="B363" s="22"/>
      <c r="C363" s="22"/>
      <c r="D363" s="22"/>
      <c r="E363" s="22"/>
      <c r="F363" s="13"/>
      <c r="G363" s="13"/>
      <c r="H363" s="13"/>
      <c r="I363" s="13"/>
      <c r="J363" s="13"/>
    </row>
    <row r="364" spans="2:10" hidden="1">
      <c r="B364" s="22"/>
      <c r="C364" s="22"/>
      <c r="D364" s="22"/>
      <c r="E364" s="22"/>
      <c r="F364" s="13"/>
      <c r="G364" s="13"/>
      <c r="H364" s="13"/>
      <c r="I364" s="13"/>
      <c r="J364" s="13"/>
    </row>
    <row r="365" spans="2:10" hidden="1">
      <c r="B365" s="22"/>
      <c r="C365" s="22"/>
      <c r="D365" s="22"/>
      <c r="E365" s="22"/>
      <c r="F365" s="13"/>
      <c r="G365" s="13"/>
      <c r="H365" s="13"/>
      <c r="I365" s="13"/>
      <c r="J365" s="13"/>
    </row>
    <row r="366" spans="2:10" hidden="1">
      <c r="B366" s="22"/>
      <c r="C366" s="22"/>
      <c r="D366" s="22"/>
      <c r="E366" s="22"/>
      <c r="F366" s="13"/>
      <c r="G366" s="13"/>
      <c r="H366" s="13"/>
      <c r="I366" s="13"/>
      <c r="J366" s="13"/>
    </row>
    <row r="367" spans="2:10" hidden="1">
      <c r="B367" s="22"/>
      <c r="C367" s="22"/>
      <c r="D367" s="22"/>
      <c r="E367" s="22"/>
      <c r="F367" s="13"/>
      <c r="G367" s="13"/>
      <c r="H367" s="13"/>
      <c r="I367" s="13"/>
      <c r="J367" s="13"/>
    </row>
    <row r="368" spans="2:10" hidden="1">
      <c r="B368" s="22"/>
      <c r="C368" s="22"/>
      <c r="D368" s="22"/>
      <c r="E368" s="22"/>
      <c r="F368" s="13"/>
      <c r="G368" s="13"/>
      <c r="H368" s="13"/>
      <c r="I368" s="13"/>
      <c r="J368" s="13"/>
    </row>
    <row r="369" spans="2:10" hidden="1">
      <c r="B369" s="22"/>
      <c r="C369" s="22"/>
      <c r="D369" s="22"/>
      <c r="E369" s="22"/>
      <c r="F369" s="13"/>
      <c r="G369" s="13"/>
      <c r="H369" s="13"/>
      <c r="I369" s="13"/>
      <c r="J369" s="13"/>
    </row>
    <row r="370" spans="2:10" hidden="1">
      <c r="F370" s="13"/>
      <c r="G370" s="13"/>
      <c r="H370" s="13"/>
      <c r="I370" s="13"/>
      <c r="J370" s="13"/>
    </row>
    <row r="371" spans="2:10" hidden="1">
      <c r="B371" s="22"/>
      <c r="C371" s="22"/>
      <c r="D371" s="22"/>
      <c r="E371" s="22"/>
      <c r="F371" s="27"/>
      <c r="G371" s="27"/>
      <c r="H371" s="27"/>
      <c r="I371" s="27"/>
      <c r="J371" s="27"/>
    </row>
    <row r="372" spans="2:10" hidden="1">
      <c r="B372" s="22"/>
      <c r="C372" s="22"/>
      <c r="D372" s="22"/>
      <c r="E372" s="22"/>
      <c r="F372" s="27"/>
      <c r="G372" s="27"/>
      <c r="H372" s="27"/>
      <c r="I372" s="27"/>
      <c r="J372" s="27"/>
    </row>
    <row r="373" spans="2:10" hidden="1">
      <c r="B373" s="22"/>
      <c r="C373" s="22"/>
      <c r="D373" s="22"/>
      <c r="E373" s="22"/>
      <c r="F373" s="27"/>
      <c r="G373" s="27"/>
      <c r="H373" s="27"/>
      <c r="I373" s="27"/>
      <c r="J373" s="27"/>
    </row>
    <row r="374" spans="2:10" hidden="1">
      <c r="B374" s="22"/>
      <c r="C374" s="22"/>
      <c r="D374" s="22"/>
      <c r="E374" s="22"/>
      <c r="F374" s="27"/>
      <c r="G374" s="27"/>
      <c r="H374" s="27"/>
      <c r="I374" s="27"/>
      <c r="J374" s="27"/>
    </row>
    <row r="375" spans="2:10" hidden="1">
      <c r="B375" s="22"/>
      <c r="C375" s="22"/>
      <c r="D375" s="22"/>
      <c r="E375" s="22"/>
      <c r="F375" s="27"/>
      <c r="G375" s="27"/>
      <c r="H375" s="27"/>
      <c r="I375" s="27"/>
      <c r="J375" s="27"/>
    </row>
    <row r="376" spans="2:10" hidden="1">
      <c r="B376" s="22"/>
      <c r="C376" s="22"/>
      <c r="D376" s="22"/>
      <c r="E376" s="22"/>
      <c r="F376" s="27"/>
      <c r="G376" s="27"/>
      <c r="H376" s="27"/>
      <c r="I376" s="27"/>
      <c r="J376" s="27"/>
    </row>
    <row r="377" spans="2:10" hidden="1">
      <c r="B377" s="22"/>
      <c r="C377" s="22"/>
      <c r="D377" s="22"/>
      <c r="E377" s="22"/>
      <c r="F377" s="27"/>
      <c r="G377" s="27"/>
      <c r="H377" s="27"/>
      <c r="I377" s="27"/>
      <c r="J377" s="27"/>
    </row>
    <row r="378" spans="2:10" hidden="1">
      <c r="B378" s="22"/>
      <c r="C378" s="22"/>
      <c r="D378" s="22"/>
      <c r="E378" s="22"/>
      <c r="F378" s="13"/>
      <c r="G378" s="13"/>
      <c r="H378" s="13"/>
      <c r="I378" s="13"/>
      <c r="J378" s="13"/>
    </row>
    <row r="379" spans="2:10" hidden="1"/>
    <row r="380" spans="2:10" hidden="1">
      <c r="B380" s="22"/>
      <c r="C380" s="22"/>
      <c r="D380" s="22"/>
      <c r="E380" s="22"/>
      <c r="F380" s="13"/>
      <c r="G380" s="13"/>
      <c r="H380" s="13"/>
      <c r="I380" s="13"/>
      <c r="J380" s="13"/>
    </row>
    <row r="381" spans="2:10" hidden="1">
      <c r="B381" s="22"/>
      <c r="C381" s="22"/>
      <c r="D381" s="22"/>
      <c r="E381" s="22"/>
      <c r="F381" s="13"/>
      <c r="G381" s="13"/>
      <c r="H381" s="13"/>
      <c r="I381" s="13"/>
      <c r="J381" s="13"/>
    </row>
    <row r="382" spans="2:10" hidden="1">
      <c r="B382" s="22"/>
      <c r="C382" s="22"/>
      <c r="D382" s="22"/>
      <c r="E382" s="22"/>
      <c r="F382" s="13"/>
      <c r="G382" s="13"/>
      <c r="H382" s="13"/>
      <c r="I382" s="13"/>
      <c r="J382" s="13"/>
    </row>
    <row r="383" spans="2:10" hidden="1">
      <c r="B383" s="22"/>
      <c r="C383" s="22"/>
      <c r="D383" s="22"/>
      <c r="E383" s="22"/>
      <c r="F383" s="13"/>
      <c r="G383" s="13"/>
      <c r="H383" s="13"/>
      <c r="I383" s="13"/>
      <c r="J383" s="13"/>
    </row>
    <row r="384" spans="2:10" hidden="1">
      <c r="B384" s="22"/>
      <c r="C384" s="22"/>
      <c r="D384" s="22"/>
      <c r="E384" s="22"/>
      <c r="F384" s="13"/>
      <c r="G384" s="13"/>
      <c r="H384" s="13"/>
      <c r="I384" s="13"/>
      <c r="J384" s="13"/>
    </row>
    <row r="385" spans="2:10" hidden="1">
      <c r="B385" s="22"/>
      <c r="C385" s="22"/>
      <c r="D385" s="22"/>
      <c r="E385" s="22"/>
      <c r="F385" s="13"/>
      <c r="G385" s="13"/>
      <c r="H385" s="13"/>
      <c r="I385" s="13"/>
      <c r="J385" s="13"/>
    </row>
    <row r="386" spans="2:10" hidden="1">
      <c r="B386" s="22"/>
      <c r="C386" s="22"/>
      <c r="D386" s="22"/>
      <c r="E386" s="22"/>
      <c r="F386" s="13"/>
      <c r="G386" s="13"/>
      <c r="H386" s="13"/>
      <c r="I386" s="13"/>
      <c r="J386" s="13"/>
    </row>
    <row r="387" spans="2:10" hidden="1"/>
    <row r="388" spans="2:10" hidden="1"/>
    <row r="389" spans="2:10" hidden="1"/>
    <row r="390" spans="2:10" hidden="1">
      <c r="F390" s="20"/>
      <c r="G390" s="20"/>
      <c r="H390" s="20"/>
      <c r="I390" s="20"/>
      <c r="J390" s="20"/>
    </row>
    <row r="391" spans="2:10" hidden="1">
      <c r="F391" s="20"/>
      <c r="G391" s="20"/>
      <c r="H391" s="20"/>
      <c r="I391" s="20"/>
      <c r="J391" s="20"/>
    </row>
    <row r="392" spans="2:10" hidden="1">
      <c r="F392" s="20"/>
      <c r="G392" s="20"/>
      <c r="H392" s="20"/>
      <c r="I392" s="20"/>
      <c r="J392" s="20"/>
    </row>
    <row r="393" spans="2:10">
      <c r="F393" s="20"/>
      <c r="G393" s="20"/>
      <c r="H393" s="20"/>
      <c r="I393" s="20"/>
      <c r="J393" s="20"/>
    </row>
    <row r="394" spans="2:10">
      <c r="B394" s="22"/>
      <c r="C394" s="22"/>
      <c r="D394" s="22"/>
      <c r="E394" s="22"/>
      <c r="F394" s="24"/>
      <c r="G394" s="24"/>
      <c r="H394" s="24"/>
      <c r="I394" s="24"/>
      <c r="J394" s="24"/>
    </row>
    <row r="395" spans="2:10">
      <c r="B395" s="22"/>
      <c r="C395" s="22"/>
      <c r="D395" s="22"/>
      <c r="E395" s="22"/>
      <c r="F395" s="24"/>
      <c r="G395" s="24"/>
      <c r="H395" s="24"/>
      <c r="I395" s="24"/>
      <c r="J395" s="24"/>
    </row>
    <row r="396" spans="2:10">
      <c r="B396" s="22"/>
      <c r="C396" s="22"/>
      <c r="D396" s="22"/>
      <c r="E396" s="22"/>
      <c r="F396" s="20"/>
      <c r="G396" s="20"/>
      <c r="H396" s="20"/>
      <c r="I396" s="20"/>
      <c r="J396" s="20"/>
    </row>
    <row r="399" spans="2:10">
      <c r="B399" s="22"/>
      <c r="C399" s="22"/>
      <c r="D399" s="22"/>
      <c r="E399" s="22"/>
      <c r="F399" s="13"/>
      <c r="G399" s="13"/>
      <c r="H399" s="13"/>
      <c r="I399" s="13"/>
      <c r="J399" s="13"/>
    </row>
    <row r="400" spans="2:10">
      <c r="B400" s="25"/>
      <c r="C400" s="25"/>
      <c r="D400" s="25"/>
      <c r="E400" s="25"/>
      <c r="F400" s="13"/>
      <c r="G400" s="13"/>
      <c r="H400" s="13"/>
      <c r="I400" s="13"/>
      <c r="J400" s="13"/>
    </row>
    <row r="401" spans="2:10">
      <c r="B401" s="22"/>
      <c r="C401" s="22"/>
      <c r="D401" s="22"/>
      <c r="E401" s="22"/>
      <c r="F401" s="13"/>
      <c r="G401" s="13"/>
      <c r="H401" s="13"/>
      <c r="I401" s="13"/>
      <c r="J401" s="13"/>
    </row>
    <row r="402" spans="2:10">
      <c r="B402" s="25"/>
      <c r="C402" s="25"/>
      <c r="D402" s="25"/>
      <c r="E402" s="25"/>
      <c r="F402" s="13"/>
      <c r="G402" s="13"/>
      <c r="H402" s="13"/>
      <c r="I402" s="13"/>
      <c r="J402" s="13"/>
    </row>
    <row r="403" spans="2:10">
      <c r="B403" s="22"/>
      <c r="C403" s="22"/>
      <c r="D403" s="22"/>
      <c r="E403" s="22"/>
      <c r="F403" s="20"/>
      <c r="G403" s="20"/>
      <c r="H403" s="20"/>
      <c r="I403" s="20"/>
      <c r="J403" s="20"/>
    </row>
    <row r="408" spans="2:10">
      <c r="B408" s="19"/>
      <c r="C408" s="19"/>
      <c r="D408" s="19"/>
      <c r="E408" s="19"/>
    </row>
    <row r="411" spans="2:10">
      <c r="F411" s="21"/>
      <c r="G411" s="21"/>
      <c r="H411" s="21"/>
      <c r="I411" s="21"/>
      <c r="J411" s="21"/>
    </row>
    <row r="412" spans="2:10">
      <c r="F412" s="21"/>
      <c r="G412" s="21"/>
      <c r="H412" s="21"/>
      <c r="I412" s="21"/>
      <c r="J412" s="21"/>
    </row>
    <row r="414" spans="2:10">
      <c r="F414" s="21"/>
      <c r="G414" s="21"/>
      <c r="H414" s="21"/>
      <c r="I414" s="21"/>
      <c r="J414" s="21"/>
    </row>
    <row r="415" spans="2:10">
      <c r="F415" s="21"/>
      <c r="G415" s="21"/>
      <c r="H415" s="21"/>
      <c r="I415" s="21"/>
      <c r="J415" s="21"/>
    </row>
    <row r="416" spans="2:10">
      <c r="F416" s="21"/>
      <c r="G416" s="21"/>
      <c r="H416" s="21"/>
      <c r="I416" s="21"/>
      <c r="J416" s="21"/>
    </row>
    <row r="417" spans="2:10">
      <c r="F417" s="21"/>
      <c r="G417" s="21"/>
      <c r="H417" s="21"/>
      <c r="I417" s="21"/>
      <c r="J417" s="21"/>
    </row>
    <row r="418" spans="2:10">
      <c r="F418" s="21"/>
      <c r="G418" s="21"/>
      <c r="H418" s="21"/>
      <c r="I418" s="21"/>
      <c r="J418" s="21"/>
    </row>
    <row r="419" spans="2:10">
      <c r="B419" s="22"/>
      <c r="C419" s="22"/>
      <c r="D419" s="22"/>
      <c r="E419" s="22"/>
      <c r="F419" s="21"/>
      <c r="G419" s="21"/>
      <c r="H419" s="21"/>
      <c r="I419" s="21"/>
      <c r="J419" s="21"/>
    </row>
    <row r="420" spans="2:10">
      <c r="B420" s="22"/>
      <c r="C420" s="22"/>
      <c r="D420" s="22"/>
      <c r="E420" s="22"/>
      <c r="F420" s="13"/>
      <c r="G420" s="13"/>
      <c r="H420" s="13"/>
      <c r="I420" s="13"/>
      <c r="J420" s="13"/>
    </row>
    <row r="421" spans="2:10">
      <c r="B421" s="22"/>
      <c r="C421" s="22"/>
      <c r="D421" s="22"/>
      <c r="E421" s="22"/>
      <c r="F421" s="13"/>
      <c r="G421" s="13"/>
      <c r="H421" s="13"/>
      <c r="I421" s="13"/>
      <c r="J421" s="13"/>
    </row>
    <row r="422" spans="2:10">
      <c r="F422" s="21"/>
      <c r="G422" s="21"/>
      <c r="H422" s="21"/>
      <c r="I422" s="21"/>
      <c r="J422" s="21"/>
    </row>
    <row r="423" spans="2:10">
      <c r="F423" s="21"/>
      <c r="G423" s="21"/>
      <c r="H423" s="21"/>
      <c r="I423" s="21"/>
      <c r="J423" s="21"/>
    </row>
    <row r="424" spans="2:10">
      <c r="B424" s="22"/>
      <c r="C424" s="22"/>
      <c r="D424" s="22"/>
      <c r="E424" s="22"/>
      <c r="F424" s="21"/>
      <c r="G424" s="21"/>
      <c r="H424" s="21"/>
      <c r="I424" s="21"/>
      <c r="J424" s="21"/>
    </row>
    <row r="425" spans="2:10">
      <c r="B425" s="22"/>
      <c r="C425" s="22"/>
      <c r="D425" s="22"/>
      <c r="E425" s="22"/>
      <c r="F425" s="20"/>
      <c r="G425" s="20"/>
      <c r="H425" s="20"/>
      <c r="I425" s="20"/>
      <c r="J425" s="20"/>
    </row>
    <row r="426" spans="2:10">
      <c r="B426" s="22"/>
      <c r="C426" s="22"/>
      <c r="D426" s="22"/>
      <c r="E426" s="22"/>
      <c r="F426" s="20"/>
      <c r="G426" s="20"/>
      <c r="H426" s="20"/>
      <c r="I426" s="20"/>
      <c r="J426" s="20"/>
    </row>
    <row r="429" spans="2:10">
      <c r="B429" s="22"/>
      <c r="C429" s="22"/>
      <c r="D429" s="22"/>
      <c r="E429" s="22"/>
      <c r="F429" s="21"/>
      <c r="G429" s="21"/>
      <c r="H429" s="21"/>
      <c r="I429" s="21"/>
      <c r="J429" s="21"/>
    </row>
    <row r="430" spans="2:10">
      <c r="B430" s="22"/>
      <c r="C430" s="22"/>
      <c r="D430" s="22"/>
      <c r="E430" s="22"/>
      <c r="F430" s="13"/>
      <c r="G430" s="13"/>
      <c r="H430" s="13"/>
      <c r="I430" s="13"/>
      <c r="J430" s="13"/>
    </row>
    <row r="431" spans="2:10">
      <c r="B431" s="22"/>
      <c r="C431" s="22"/>
      <c r="D431" s="22"/>
      <c r="E431" s="22"/>
      <c r="F431" s="13"/>
      <c r="G431" s="13"/>
      <c r="H431" s="13"/>
      <c r="I431" s="13"/>
      <c r="J431" s="13"/>
    </row>
    <row r="432" spans="2:10">
      <c r="B432" s="22"/>
      <c r="C432" s="22"/>
      <c r="D432" s="22"/>
      <c r="E432" s="22"/>
      <c r="F432" s="13"/>
      <c r="G432" s="13"/>
      <c r="H432" s="13"/>
      <c r="I432" s="13"/>
      <c r="J432" s="13"/>
    </row>
    <row r="433" spans="2:10">
      <c r="B433" s="22"/>
      <c r="C433" s="22"/>
      <c r="D433" s="22"/>
      <c r="E433" s="22"/>
      <c r="F433" s="13"/>
      <c r="G433" s="13"/>
      <c r="H433" s="13"/>
      <c r="I433" s="13"/>
      <c r="J433" s="13"/>
    </row>
    <row r="434" spans="2:10">
      <c r="B434" s="22"/>
      <c r="C434" s="22"/>
      <c r="D434" s="22"/>
      <c r="E434" s="22"/>
      <c r="F434" s="13"/>
      <c r="G434" s="13"/>
      <c r="H434" s="13"/>
      <c r="I434" s="13"/>
      <c r="J434" s="13"/>
    </row>
    <row r="435" spans="2:10">
      <c r="F435" s="13"/>
      <c r="G435" s="13"/>
      <c r="H435" s="13"/>
      <c r="I435" s="13"/>
      <c r="J435" s="13"/>
    </row>
    <row r="436" spans="2:10">
      <c r="B436" s="22"/>
      <c r="C436" s="22"/>
      <c r="D436" s="22"/>
      <c r="E436" s="22"/>
      <c r="F436" s="21"/>
      <c r="G436" s="21"/>
      <c r="H436" s="21"/>
      <c r="I436" s="21"/>
      <c r="J436" s="21"/>
    </row>
    <row r="437" spans="2:10">
      <c r="B437" s="22"/>
      <c r="C437" s="22"/>
      <c r="D437" s="22"/>
      <c r="E437" s="22"/>
      <c r="F437" s="13"/>
      <c r="G437" s="13"/>
      <c r="H437" s="13"/>
      <c r="I437" s="13"/>
      <c r="J437" s="13"/>
    </row>
    <row r="438" spans="2:10">
      <c r="B438" s="22"/>
      <c r="C438" s="22"/>
      <c r="D438" s="22"/>
      <c r="E438" s="22"/>
      <c r="F438" s="13"/>
      <c r="G438" s="13"/>
      <c r="H438" s="13"/>
      <c r="I438" s="13"/>
      <c r="J438" s="13"/>
    </row>
    <row r="439" spans="2:10">
      <c r="B439" s="22"/>
      <c r="C439" s="22"/>
      <c r="D439" s="22"/>
      <c r="E439" s="22"/>
      <c r="F439" s="13"/>
      <c r="G439" s="13"/>
      <c r="H439" s="13"/>
      <c r="I439" s="13"/>
      <c r="J439" s="13"/>
    </row>
    <row r="440" spans="2:10">
      <c r="B440" s="22"/>
      <c r="C440" s="22"/>
      <c r="D440" s="22"/>
      <c r="E440" s="22"/>
      <c r="F440" s="13"/>
      <c r="G440" s="13"/>
      <c r="H440" s="13"/>
      <c r="I440" s="13"/>
      <c r="J440" s="13"/>
    </row>
    <row r="441" spans="2:10">
      <c r="B441" s="22"/>
      <c r="C441" s="22"/>
      <c r="D441" s="22"/>
      <c r="E441" s="22"/>
      <c r="F441" s="13"/>
      <c r="G441" s="13"/>
      <c r="H441" s="13"/>
      <c r="I441" s="13"/>
      <c r="J441" s="13"/>
    </row>
    <row r="442" spans="2:10">
      <c r="F442" s="13"/>
      <c r="G442" s="13"/>
      <c r="H442" s="13"/>
      <c r="I442" s="13"/>
      <c r="J442" s="13"/>
    </row>
    <row r="443" spans="2:10">
      <c r="B443" s="22"/>
      <c r="C443" s="22"/>
      <c r="D443" s="22"/>
      <c r="E443" s="22"/>
      <c r="F443" s="21"/>
      <c r="G443" s="21"/>
      <c r="H443" s="21"/>
      <c r="I443" s="21"/>
      <c r="J443" s="21"/>
    </row>
    <row r="444" spans="2:10">
      <c r="B444" s="22"/>
      <c r="C444" s="22"/>
      <c r="D444" s="22"/>
      <c r="E444" s="22"/>
      <c r="F444" s="13"/>
      <c r="G444" s="13"/>
      <c r="H444" s="13"/>
      <c r="I444" s="13"/>
      <c r="J444" s="13"/>
    </row>
    <row r="445" spans="2:10">
      <c r="B445" s="22"/>
      <c r="C445" s="22"/>
      <c r="D445" s="22"/>
      <c r="E445" s="22"/>
      <c r="F445" s="13"/>
      <c r="G445" s="13"/>
      <c r="H445" s="13"/>
      <c r="I445" s="13"/>
      <c r="J445" s="13"/>
    </row>
    <row r="446" spans="2:10">
      <c r="B446" s="22"/>
      <c r="C446" s="22"/>
      <c r="D446" s="22"/>
      <c r="E446" s="22"/>
      <c r="F446" s="13"/>
      <c r="G446" s="13"/>
      <c r="H446" s="13"/>
      <c r="I446" s="13"/>
      <c r="J446" s="13"/>
    </row>
    <row r="447" spans="2:10">
      <c r="B447" s="22"/>
      <c r="C447" s="22"/>
      <c r="D447" s="22"/>
      <c r="E447" s="22"/>
      <c r="F447" s="13"/>
      <c r="G447" s="13"/>
      <c r="H447" s="13"/>
      <c r="I447" s="13"/>
      <c r="J447" s="13"/>
    </row>
  </sheetData>
  <pageMargins left="0.7" right="0.7" top="0.75" bottom="0.75" header="0.3" footer="0.3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ToC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'Table 1'!Print_Area</vt:lpstr>
      <vt:lpstr>'Table 2'!Print_Area</vt:lpstr>
      <vt:lpstr>'Table 3'!Print_Area</vt:lpstr>
      <vt:lpstr>'Table 6'!Print_Area</vt:lpstr>
    </vt:vector>
  </TitlesOfParts>
  <Company>International Monetary Fund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Angola: 2013 Approved Government Budget</dc:title>
  <dc:creator>IMF</dc:creator>
  <cp:lastModifiedBy>mmiguel</cp:lastModifiedBy>
  <cp:lastPrinted>2014-12-18T14:57:36Z</cp:lastPrinted>
  <dcterms:created xsi:type="dcterms:W3CDTF">2012-07-25T09:55:42Z</dcterms:created>
  <dcterms:modified xsi:type="dcterms:W3CDTF">2018-02-27T16:20:00Z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-754038910</vt:i4>
  </property>
  <property fmtid="{D5CDD505-2E9C-101B-9397-08002B2CF9AE}" pid="3" name="_NewReviewCycle">
    <vt:lpwstr/>
  </property>
  <property fmtid="{D5CDD505-2E9C-101B-9397-08002B2CF9AE}" pid="4" name="_EmailSubject">
    <vt:lpwstr>Angola RR office website update: Budget summary tables drawn from the Government budget document_2018 </vt:lpwstr>
  </property>
  <property fmtid="{D5CDD505-2E9C-101B-9397-08002B2CF9AE}" pid="5" name="_AuthorEmail">
    <vt:lpwstr>MMiguel@imf.org</vt:lpwstr>
  </property>
  <property fmtid="{D5CDD505-2E9C-101B-9397-08002B2CF9AE}" pid="6" name="_AuthorEmailDisplayName">
    <vt:lpwstr>Miguel, Marco</vt:lpwstr>
  </property>
  <property fmtid="{D5CDD505-2E9C-101B-9397-08002B2CF9AE}" pid="7" name="_PreviousAdHocReviewCycleID">
    <vt:i4>-1961862592</vt:i4>
  </property>
</Properties>
</file>